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6.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putsOutputs" sheetId="1" r:id="rId4"/>
    <sheet state="visible" name="ReturnTime" sheetId="2" r:id="rId5"/>
    <sheet state="visible" name="Conventional Amortization" sheetId="3" r:id="rId6"/>
    <sheet state="visible" name="BRRRR Amortization" sheetId="4" r:id="rId7"/>
  </sheets>
  <definedNames/>
  <calcPr/>
</workbook>
</file>

<file path=xl/sharedStrings.xml><?xml version="1.0" encoding="utf-8"?>
<sst xmlns="http://schemas.openxmlformats.org/spreadsheetml/2006/main" count="280" uniqueCount="77">
  <si>
    <t xml:space="preserve">In a world of many analysis spreadsheets, I built and continue to use this one for its simplicity and the ability to compare how a deal will perform when approached different ways, over time.  
You can compare the performance of deals funded with all cash, with a conventional mortgage plus cash for a rehab, or with a cash-out refi following your rehab.  The power of leverage, forced equity, and hold time become readily aparent, especially when you combine the three!
This sheet is perfect for new or experienced investors, particularly for simpler deals without third party investors.  Syndicators may be left wanting more.  
Where it's lacking: It doesn't show how tax benefits can bolster your returns and it doesn't consider the time-value of money.  Syndicators, for example, often go into a deal with an intended hold period before an exit, usually a sale or cash-out refi.  Their investors don't just care about total return, they care about how quickly that return is produced.  Metrics like IRR, or internal rate of return, capture this.  This sheet does not currently include IRR and the like.  IRR matters but is less relevant for long term buy and hold investments. </t>
  </si>
  <si>
    <t>Inputs</t>
  </si>
  <si>
    <t>Purchase</t>
  </si>
  <si>
    <t>Leverage</t>
  </si>
  <si>
    <t>Sale Price</t>
  </si>
  <si>
    <t>$</t>
  </si>
  <si>
    <t>Conventional</t>
  </si>
  <si>
    <t>BRRRR</t>
  </si>
  <si>
    <t>Rehab Cost</t>
  </si>
  <si>
    <t>Down Payment</t>
  </si>
  <si>
    <t>%</t>
  </si>
  <si>
    <t>LTV</t>
  </si>
  <si>
    <t>Closing Costs</t>
  </si>
  <si>
    <t>Interest Rate</t>
  </si>
  <si>
    <t>ARV</t>
  </si>
  <si>
    <t>Duration</t>
  </si>
  <si>
    <t>Y</t>
  </si>
  <si>
    <t>Appreciation</t>
  </si>
  <si>
    <t>Income</t>
  </si>
  <si>
    <t>Rents (monthly)</t>
  </si>
  <si>
    <t>Utilities (monthly)</t>
  </si>
  <si>
    <t>Other Income (monthly)</t>
  </si>
  <si>
    <t>Income Increases (Annual)</t>
  </si>
  <si>
    <t>Expenses</t>
  </si>
  <si>
    <t>Maintenance</t>
  </si>
  <si>
    <t>CapEx</t>
  </si>
  <si>
    <t>Vacancy</t>
  </si>
  <si>
    <t>Management</t>
  </si>
  <si>
    <t>Utilities (Annual)</t>
  </si>
  <si>
    <t>Additional Expenses (Annual)</t>
  </si>
  <si>
    <t>Insurance (Annual)</t>
  </si>
  <si>
    <t>Taxes (Annual)</t>
  </si>
  <si>
    <t>Expense Increases (Annual)</t>
  </si>
  <si>
    <t>Outputs</t>
  </si>
  <si>
    <t>General</t>
  </si>
  <si>
    <t>Gross Income</t>
  </si>
  <si>
    <t>Total Cost</t>
  </si>
  <si>
    <t>NOI</t>
  </si>
  <si>
    <t>Yield On Cost</t>
  </si>
  <si>
    <t>Sweat Equity</t>
  </si>
  <si>
    <t>Cash</t>
  </si>
  <si>
    <t>Cash in Deal</t>
  </si>
  <si>
    <t>Cashflow</t>
  </si>
  <si>
    <t>Debt Service</t>
  </si>
  <si>
    <t>Cash on Cash Return</t>
  </si>
  <si>
    <t>*Only alter contents of blue shaded cells*</t>
  </si>
  <si>
    <t>Principal Paydown (Y1)</t>
  </si>
  <si>
    <t>ROI (Y1))</t>
  </si>
  <si>
    <t>© Curt Bagne, 2023</t>
  </si>
  <si>
    <t>www.curtbagne.com</t>
  </si>
  <si>
    <t xml:space="preserve">Disclaimer:  Use this spreadsheet at your own risk.  No guarantees are made as to the accuracy of the calculations within.  All outputs should be independently verified. </t>
  </si>
  <si>
    <t>youtube.com/@curtbagne</t>
  </si>
  <si>
    <t>Year</t>
  </si>
  <si>
    <t>Principal Paydown Conventional</t>
  </si>
  <si>
    <t>Principal Paydown BRRRR</t>
  </si>
  <si>
    <t>Property Value</t>
  </si>
  <si>
    <t>Cash Net Return</t>
  </si>
  <si>
    <t>Conventional Net Return</t>
  </si>
  <si>
    <t>BRRRR Net Return</t>
  </si>
  <si>
    <t>Cash ROI</t>
  </si>
  <si>
    <t>Conventional ROI</t>
  </si>
  <si>
    <t>BRRRR ROI</t>
  </si>
  <si>
    <t>Amortization Table</t>
  </si>
  <si>
    <t>Conventional Loan</t>
  </si>
  <si>
    <t>Loan Amount</t>
  </si>
  <si>
    <t>Loan Interest Rate</t>
  </si>
  <si>
    <t>Loan Amortization Period</t>
  </si>
  <si>
    <t>Number of Months</t>
  </si>
  <si>
    <t>M</t>
  </si>
  <si>
    <t>Rate per Month</t>
  </si>
  <si>
    <t>Period</t>
  </si>
  <si>
    <t>Payment</t>
  </si>
  <si>
    <t>Principal Payment</t>
  </si>
  <si>
    <t>Interest Payment</t>
  </si>
  <si>
    <t>Loan Balance</t>
  </si>
  <si>
    <t>Period Total</t>
  </si>
  <si>
    <t>Years of Ownership</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</si>
</sst>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15">
    <font>
      <sz val="10.0"/>
      <color rgb="FF000000"/>
      <name val="Arial"/>
      <scheme val="minor"/>
    </font>
    <font>
      <b/>
      <sz val="18.0"/>
      <color theme="1"/>
      <name val="Arial"/>
      <scheme val="minor"/>
    </font>
    <font>
      <color rgb="FFFFFFFF"/>
      <name val="Arial"/>
      <scheme val="minor"/>
    </font>
    <font>
      <color theme="1"/>
      <name val="Arial"/>
      <scheme val="minor"/>
    </font>
    <font>
      <b/>
      <sz val="18.0"/>
      <color rgb="FFFFFFFF"/>
      <name val="Arial"/>
      <scheme val="minor"/>
    </font>
    <font>
      <b/>
      <color rgb="FFFFFFFF"/>
      <name val="Arial"/>
      <scheme val="minor"/>
    </font>
    <font>
      <i/>
      <color rgb="FFFFFFFF"/>
      <name val="Arial"/>
      <scheme val="minor"/>
    </font>
    <font/>
    <font>
      <sz val="12.0"/>
      <color rgb="FFFF0000"/>
      <name val="Arial"/>
      <scheme val="minor"/>
    </font>
    <font>
      <sz val="11.0"/>
      <color rgb="FFFFFFFF"/>
      <name val="Arial"/>
    </font>
    <font>
      <u/>
      <color rgb="FFFFFFFF"/>
    </font>
    <font>
      <b/>
      <sz val="11.0"/>
      <color rgb="FFFF0000"/>
      <name val="Arial"/>
      <scheme val="minor"/>
    </font>
    <font>
      <b/>
      <color theme="1"/>
      <name val="Arial"/>
      <scheme val="minor"/>
    </font>
    <font>
      <b/>
      <sz val="12.0"/>
      <color theme="1"/>
      <name val="Arial"/>
      <scheme val="minor"/>
    </font>
    <font>
      <sz val="11.0"/>
      <color rgb="FF000000"/>
      <name val="Inconsolata"/>
    </font>
  </fonts>
  <fills count="6">
    <fill>
      <patternFill patternType="none"/>
    </fill>
    <fill>
      <patternFill patternType="lightGray"/>
    </fill>
    <fill>
      <patternFill patternType="solid">
        <fgColor rgb="FF000000"/>
        <bgColor rgb="FF000000"/>
      </patternFill>
    </fill>
    <fill>
      <patternFill patternType="solid">
        <fgColor rgb="FF073763"/>
        <bgColor rgb="FF073763"/>
      </patternFill>
    </fill>
    <fill>
      <patternFill patternType="solid">
        <fgColor rgb="FFFFFFFF"/>
        <bgColor rgb="FFFFFFFF"/>
      </patternFill>
    </fill>
    <fill>
      <patternFill patternType="solid">
        <fgColor rgb="FF00FFFF"/>
        <bgColor rgb="FF00FFFF"/>
      </patternFill>
    </fill>
  </fills>
  <borders count="14">
    <border/>
    <border>
      <left style="medium">
        <color rgb="FFFFFFFF"/>
      </left>
      <right style="medium">
        <color rgb="FF434343"/>
      </right>
      <top style="medium">
        <color rgb="FFFFFFFF"/>
      </top>
      <bottom style="medium">
        <color rgb="FF434343"/>
      </bottom>
    </border>
    <border>
      <left style="medium">
        <color rgb="FF434343"/>
      </left>
      <right style="medium">
        <color rgb="FF434343"/>
      </right>
      <top style="medium">
        <color rgb="FFFFFFFF"/>
      </top>
      <bottom style="medium">
        <color rgb="FF434343"/>
      </bottom>
    </border>
    <border>
      <left style="medium">
        <color rgb="FF434343"/>
      </left>
      <right style="medium">
        <color rgb="FFFFFFFF"/>
      </right>
      <top style="medium">
        <color rgb="FFFFFFFF"/>
      </top>
      <bottom style="medium">
        <color rgb="FF434343"/>
      </bottom>
    </border>
    <border>
      <left style="medium">
        <color rgb="FFFFFFFF"/>
      </left>
      <top style="medium">
        <color rgb="FFFFFFFF"/>
      </top>
    </border>
    <border>
      <top style="medium">
        <color rgb="FFFFFFFF"/>
      </top>
    </border>
    <border>
      <right style="medium">
        <color rgb="FFFFFFFF"/>
      </right>
      <top style="medium">
        <color rgb="FFFFFFFF"/>
      </top>
    </border>
    <border>
      <left style="medium">
        <color rgb="FFFFFFFF"/>
      </left>
      <right style="medium">
        <color rgb="FF434343"/>
      </right>
      <top style="medium">
        <color rgb="FF434343"/>
      </top>
      <bottom style="medium">
        <color rgb="FF434343"/>
      </bottom>
    </border>
    <border>
      <left style="medium">
        <color rgb="FF434343"/>
      </left>
      <right style="medium">
        <color rgb="FF434343"/>
      </right>
      <top style="medium">
        <color rgb="FF434343"/>
      </top>
      <bottom style="medium">
        <color rgb="FF434343"/>
      </bottom>
    </border>
    <border>
      <left style="medium">
        <color rgb="FF434343"/>
      </left>
      <right style="medium">
        <color rgb="FFFFFFFF"/>
      </right>
      <top style="medium">
        <color rgb="FF434343"/>
      </top>
      <bottom style="medium">
        <color rgb="FF434343"/>
      </bottom>
    </border>
    <border>
      <left style="medium">
        <color rgb="FFFFFFFF"/>
      </left>
      <right style="medium">
        <color rgb="FF434343"/>
      </right>
      <top style="medium">
        <color rgb="FF434343"/>
      </top>
      <bottom style="medium">
        <color rgb="FFFFFFFF"/>
      </bottom>
    </border>
    <border>
      <left style="medium">
        <color rgb="FF434343"/>
      </left>
      <right style="medium">
        <color rgb="FF434343"/>
      </right>
      <top style="medium">
        <color rgb="FF434343"/>
      </top>
      <bottom style="medium">
        <color rgb="FFFFFFFF"/>
      </bottom>
    </border>
    <border>
      <left style="medium">
        <color rgb="FF434343"/>
      </left>
      <right style="medium">
        <color rgb="FFFFFFFF"/>
      </right>
      <top style="medium">
        <color rgb="FF434343"/>
      </top>
      <bottom style="medium">
        <color rgb="FFFFFFFF"/>
      </bottom>
    </border>
    <border>
      <bottom style="medium">
        <color rgb="FFFFFFFF"/>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0" fillId="2" fontId="1" numFmtId="0" xfId="0" applyAlignment="1" applyFill="1" applyFont="1">
      <alignment readingOrder="0"/>
    </xf>
    <xf borderId="0" fillId="2" fontId="2" numFmtId="0" xfId="0" applyAlignment="1" applyFont="1">
      <alignment horizontal="left" readingOrder="0" shrinkToFit="0" vertical="top" wrapText="1"/>
    </xf>
    <xf borderId="0" fillId="2" fontId="3" numFmtId="0" xfId="0" applyFont="1"/>
    <xf borderId="0" fillId="2" fontId="1" numFmtId="0" xfId="0" applyAlignment="1" applyFont="1">
      <alignment horizontal="center" readingOrder="0" vertical="center"/>
    </xf>
    <xf borderId="0" fillId="2" fontId="4" numFmtId="0" xfId="0" applyAlignment="1" applyFont="1">
      <alignment readingOrder="0"/>
    </xf>
    <xf borderId="0" fillId="2" fontId="2" numFmtId="0" xfId="0" applyAlignment="1" applyFont="1">
      <alignment horizontal="right"/>
    </xf>
    <xf borderId="0" fillId="2" fontId="2" numFmtId="0" xfId="0" applyFont="1"/>
    <xf borderId="0" fillId="2" fontId="5" numFmtId="0" xfId="0" applyAlignment="1" applyFont="1">
      <alignment readingOrder="0"/>
    </xf>
    <xf borderId="0" fillId="2" fontId="5" numFmtId="0" xfId="0" applyAlignment="1" applyFont="1">
      <alignment horizontal="center" readingOrder="0"/>
    </xf>
    <xf borderId="0" fillId="2" fontId="2" numFmtId="0" xfId="0" applyAlignment="1" applyFont="1">
      <alignment readingOrder="0"/>
    </xf>
    <xf borderId="1" fillId="2" fontId="2" numFmtId="0" xfId="0" applyAlignment="1" applyBorder="1" applyFont="1">
      <alignment readingOrder="0"/>
    </xf>
    <xf borderId="2" fillId="2" fontId="2" numFmtId="0" xfId="0" applyAlignment="1" applyBorder="1" applyFont="1">
      <alignment horizontal="right" readingOrder="0"/>
    </xf>
    <xf borderId="3" fillId="3" fontId="2" numFmtId="164" xfId="0" applyAlignment="1" applyBorder="1" applyFill="1" applyFont="1" applyNumberFormat="1">
      <alignment readingOrder="0"/>
    </xf>
    <xf borderId="4" fillId="2" fontId="6" numFmtId="0" xfId="0" applyAlignment="1" applyBorder="1" applyFont="1">
      <alignment horizontal="center" readingOrder="0"/>
    </xf>
    <xf borderId="5" fillId="0" fontId="7" numFmtId="0" xfId="0" applyBorder="1" applyFont="1"/>
    <xf borderId="5" fillId="2" fontId="6" numFmtId="0" xfId="0" applyAlignment="1" applyBorder="1" applyFont="1">
      <alignment readingOrder="0"/>
    </xf>
    <xf borderId="5" fillId="2" fontId="6" numFmtId="0" xfId="0" applyAlignment="1" applyBorder="1" applyFont="1">
      <alignment horizontal="center" readingOrder="0"/>
    </xf>
    <xf borderId="6" fillId="0" fontId="7" numFmtId="0" xfId="0" applyBorder="1" applyFont="1"/>
    <xf borderId="7" fillId="2" fontId="2" numFmtId="0" xfId="0" applyAlignment="1" applyBorder="1" applyFont="1">
      <alignment readingOrder="0"/>
    </xf>
    <xf borderId="8" fillId="2" fontId="2" numFmtId="0" xfId="0" applyAlignment="1" applyBorder="1" applyFont="1">
      <alignment horizontal="right" readingOrder="0"/>
    </xf>
    <xf borderId="9" fillId="3" fontId="2" numFmtId="164" xfId="0" applyAlignment="1" applyBorder="1" applyFont="1" applyNumberFormat="1">
      <alignment readingOrder="0"/>
    </xf>
    <xf borderId="3" fillId="3" fontId="2" numFmtId="10" xfId="0" applyAlignment="1" applyBorder="1" applyFont="1" applyNumberFormat="1">
      <alignment readingOrder="0"/>
    </xf>
    <xf borderId="9" fillId="3" fontId="2" numFmtId="9" xfId="0" applyAlignment="1" applyBorder="1" applyFont="1" applyNumberFormat="1">
      <alignment readingOrder="0"/>
    </xf>
    <xf borderId="9" fillId="3" fontId="2" numFmtId="10" xfId="0" applyAlignment="1" applyBorder="1" applyFont="1" applyNumberFormat="1">
      <alignment readingOrder="0"/>
    </xf>
    <xf borderId="9" fillId="3" fontId="2" numFmtId="0" xfId="0" applyAlignment="1" applyBorder="1" applyFont="1">
      <alignment readingOrder="0"/>
    </xf>
    <xf borderId="10" fillId="2" fontId="2" numFmtId="0" xfId="0" applyAlignment="1" applyBorder="1" applyFont="1">
      <alignment readingOrder="0"/>
    </xf>
    <xf borderId="11" fillId="2" fontId="2" numFmtId="0" xfId="0" applyAlignment="1" applyBorder="1" applyFont="1">
      <alignment horizontal="right" readingOrder="0"/>
    </xf>
    <xf borderId="12" fillId="3" fontId="2" numFmtId="9" xfId="0" applyAlignment="1" applyBorder="1" applyFont="1" applyNumberFormat="1">
      <alignment readingOrder="0"/>
    </xf>
    <xf borderId="12" fillId="2" fontId="2" numFmtId="164" xfId="0" applyBorder="1" applyFont="1" applyNumberFormat="1"/>
    <xf borderId="13" fillId="2" fontId="2" numFmtId="0" xfId="0" applyAlignment="1" applyBorder="1" applyFont="1">
      <alignment readingOrder="0"/>
    </xf>
    <xf borderId="0" fillId="2" fontId="2" numFmtId="10" xfId="0" applyFont="1" applyNumberFormat="1"/>
    <xf borderId="3" fillId="3" fontId="2" numFmtId="9" xfId="0" applyAlignment="1" applyBorder="1" applyFont="1" applyNumberFormat="1">
      <alignment readingOrder="0"/>
    </xf>
    <xf borderId="3" fillId="2" fontId="2" numFmtId="164" xfId="0" applyBorder="1" applyFont="1" applyNumberFormat="1"/>
    <xf borderId="9" fillId="2" fontId="2" numFmtId="164" xfId="0" applyBorder="1" applyFont="1" applyNumberFormat="1"/>
    <xf borderId="9" fillId="2" fontId="2" numFmtId="10" xfId="0" applyBorder="1" applyFont="1" applyNumberFormat="1"/>
    <xf borderId="12" fillId="2" fontId="2" numFmtId="10" xfId="0" applyBorder="1" applyFont="1" applyNumberFormat="1"/>
    <xf borderId="0" fillId="2" fontId="8" numFmtId="0" xfId="0" applyAlignment="1" applyFont="1">
      <alignment readingOrder="0"/>
    </xf>
    <xf borderId="0" fillId="2" fontId="9" numFmtId="0" xfId="0" applyAlignment="1" applyFont="1">
      <alignment readingOrder="0"/>
    </xf>
    <xf borderId="0" fillId="2" fontId="10" numFmtId="0" xfId="0" applyAlignment="1" applyFont="1">
      <alignment readingOrder="0"/>
    </xf>
    <xf borderId="0" fillId="2" fontId="11" numFmtId="0" xfId="0" applyAlignment="1" applyFont="1">
      <alignment readingOrder="0" shrinkToFit="0" wrapText="1"/>
    </xf>
    <xf borderId="0" fillId="2" fontId="12" numFmtId="0" xfId="0" applyAlignment="1" applyFont="1">
      <alignment readingOrder="0"/>
    </xf>
    <xf borderId="0" fillId="2" fontId="3" numFmtId="0" xfId="0" applyAlignment="1" applyFont="1">
      <alignment horizontal="right"/>
    </xf>
    <xf borderId="0" fillId="0" fontId="3" numFmtId="0" xfId="0" applyAlignment="1" applyFont="1">
      <alignment horizontal="right"/>
    </xf>
    <xf borderId="0" fillId="0" fontId="12" numFmtId="0" xfId="0" applyAlignment="1" applyFont="1">
      <alignment readingOrder="0"/>
    </xf>
    <xf borderId="0" fillId="0" fontId="3" numFmtId="0" xfId="0" applyAlignment="1" applyFont="1">
      <alignment readingOrder="0"/>
    </xf>
    <xf borderId="0" fillId="0" fontId="3" numFmtId="164" xfId="0" applyFont="1" applyNumberFormat="1"/>
    <xf borderId="0" fillId="0" fontId="3" numFmtId="164" xfId="0" applyFont="1" applyNumberFormat="1"/>
    <xf borderId="0" fillId="0" fontId="3" numFmtId="10" xfId="0" applyFont="1" applyNumberFormat="1"/>
    <xf borderId="0" fillId="0" fontId="1" numFmtId="0" xfId="0" applyAlignment="1" applyFont="1">
      <alignment horizontal="center" readingOrder="0"/>
    </xf>
    <xf borderId="0" fillId="0" fontId="13" numFmtId="0" xfId="0" applyAlignment="1" applyFont="1">
      <alignment horizontal="center" readingOrder="0"/>
    </xf>
    <xf borderId="0" fillId="0" fontId="3" numFmtId="0" xfId="0" applyAlignment="1" applyFont="1">
      <alignment horizontal="right" readingOrder="0"/>
    </xf>
    <xf borderId="0" fillId="0" fontId="3" numFmtId="0" xfId="0" applyFont="1"/>
    <xf borderId="0" fillId="0" fontId="12" numFmtId="0" xfId="0" applyAlignment="1" applyFont="1">
      <alignment horizontal="center" readingOrder="0"/>
    </xf>
    <xf borderId="0" fillId="0" fontId="12" numFmtId="0" xfId="0" applyAlignment="1" applyFont="1">
      <alignment horizontal="center"/>
    </xf>
    <xf borderId="0" fillId="0" fontId="3" numFmtId="0" xfId="0" applyAlignment="1" applyFont="1">
      <alignment horizontal="center" readingOrder="0"/>
    </xf>
    <xf borderId="0" fillId="0" fontId="3" numFmtId="164" xfId="0" applyAlignment="1" applyFont="1" applyNumberFormat="1">
      <alignment horizontal="center"/>
    </xf>
    <xf borderId="0" fillId="4" fontId="14" numFmtId="164" xfId="0" applyAlignment="1" applyFill="1" applyFont="1" applyNumberFormat="1">
      <alignment horizontal="center"/>
    </xf>
    <xf borderId="0" fillId="0" fontId="3" numFmtId="0" xfId="0" applyAlignment="1" applyFont="1">
      <alignment horizontal="center"/>
    </xf>
    <xf borderId="0" fillId="5" fontId="3" numFmtId="0" xfId="0" applyAlignment="1" applyFill="1" applyFont="1">
      <alignment horizontal="center" readingOrder="0"/>
    </xf>
    <xf borderId="0" fillId="5" fontId="3" numFmtId="164" xfId="0" applyAlignment="1" applyFont="1" applyNumberFormat="1">
      <alignment horizontal="center"/>
    </xf>
    <xf borderId="0" fillId="4" fontId="14"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FFFFFF"/>
                </a:solidFill>
                <a:latin typeface="+mn-lt"/>
              </a:defRPr>
            </a:pPr>
            <a:r>
              <a:rPr b="0">
                <a:solidFill>
                  <a:srgbClr val="FFFFFF"/>
                </a:solidFill>
                <a:latin typeface="+mn-lt"/>
              </a:rPr>
              <a:t>Income, Expenses and NOI</a:t>
            </a:r>
          </a:p>
        </c:rich>
      </c:tx>
      <c:overlay val="0"/>
    </c:title>
    <c:plotArea>
      <c:layout/>
      <c:lineChart>
        <c:ser>
          <c:idx val="0"/>
          <c:order val="0"/>
          <c:tx>
            <c:strRef>
              <c:f>ReturnTime!$B$1</c:f>
            </c:strRef>
          </c:tx>
          <c:spPr>
            <a:ln cmpd="sng">
              <a:solidFill>
                <a:srgbClr val="00FF00"/>
              </a:solidFill>
            </a:ln>
          </c:spPr>
          <c:marker>
            <c:symbol val="none"/>
          </c:marker>
          <c:cat>
            <c:strRef>
              <c:f>ReturnTime!$A$2:$A$31</c:f>
            </c:strRef>
          </c:cat>
          <c:val>
            <c:numRef>
              <c:f>ReturnTime!$B$2:$B$31</c:f>
              <c:numCache/>
            </c:numRef>
          </c:val>
          <c:smooth val="0"/>
        </c:ser>
        <c:ser>
          <c:idx val="1"/>
          <c:order val="1"/>
          <c:tx>
            <c:strRef>
              <c:f>ReturnTime!$C$1</c:f>
            </c:strRef>
          </c:tx>
          <c:spPr>
            <a:ln cmpd="sng">
              <a:solidFill>
                <a:srgbClr val="EA4335"/>
              </a:solidFill>
            </a:ln>
          </c:spPr>
          <c:marker>
            <c:symbol val="none"/>
          </c:marker>
          <c:cat>
            <c:strRef>
              <c:f>ReturnTime!$A$2:$A$31</c:f>
            </c:strRef>
          </c:cat>
          <c:val>
            <c:numRef>
              <c:f>ReturnTime!$C$2:$C$31</c:f>
              <c:numCache/>
            </c:numRef>
          </c:val>
          <c:smooth val="0"/>
        </c:ser>
        <c:ser>
          <c:idx val="2"/>
          <c:order val="2"/>
          <c:tx>
            <c:strRef>
              <c:f>ReturnTime!$D$1</c:f>
            </c:strRef>
          </c:tx>
          <c:spPr>
            <a:ln cmpd="sng">
              <a:solidFill>
                <a:srgbClr val="0000FF"/>
              </a:solidFill>
            </a:ln>
          </c:spPr>
          <c:marker>
            <c:symbol val="none"/>
          </c:marker>
          <c:cat>
            <c:strRef>
              <c:f>ReturnTime!$A$2:$A$31</c:f>
            </c:strRef>
          </c:cat>
          <c:val>
            <c:numRef>
              <c:f>ReturnTime!$D$2:$D$31</c:f>
              <c:numCache/>
            </c:numRef>
          </c:val>
          <c:smooth val="0"/>
        </c:ser>
        <c:axId val="583626278"/>
        <c:axId val="601734500"/>
      </c:lineChart>
      <c:catAx>
        <c:axId val="583626278"/>
        <c:scaling>
          <c:orientation val="minMax"/>
        </c:scaling>
        <c:delete val="0"/>
        <c:axPos val="b"/>
        <c:title>
          <c:tx>
            <c:rich>
              <a:bodyPr/>
              <a:lstStyle/>
              <a:p>
                <a:pPr lvl="0">
                  <a:defRPr b="0">
                    <a:solidFill>
                      <a:srgbClr val="FFFFFF"/>
                    </a:solidFill>
                    <a:latin typeface="+mn-lt"/>
                  </a:defRPr>
                </a:pPr>
                <a:r>
                  <a:rPr b="0">
                    <a:solidFill>
                      <a:srgbClr val="FFFFFF"/>
                    </a:solidFill>
                    <a:latin typeface="+mn-lt"/>
                  </a:rPr>
                  <a:t>Year</a:t>
                </a:r>
              </a:p>
            </c:rich>
          </c:tx>
          <c:overlay val="0"/>
        </c:title>
        <c:numFmt formatCode="General" sourceLinked="1"/>
        <c:majorTickMark val="none"/>
        <c:minorTickMark val="none"/>
        <c:spPr/>
        <c:txPr>
          <a:bodyPr/>
          <a:lstStyle/>
          <a:p>
            <a:pPr lvl="0">
              <a:defRPr b="0">
                <a:solidFill>
                  <a:srgbClr val="FFFFFF"/>
                </a:solidFill>
                <a:latin typeface="+mn-lt"/>
              </a:defRPr>
            </a:pPr>
          </a:p>
        </c:txPr>
        <c:crossAx val="601734500"/>
      </c:catAx>
      <c:valAx>
        <c:axId val="60173450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FFFFFF"/>
                </a:solidFill>
                <a:latin typeface="+mn-lt"/>
              </a:defRPr>
            </a:pPr>
          </a:p>
        </c:txPr>
        <c:crossAx val="583626278"/>
      </c:valAx>
    </c:plotArea>
    <c:legend>
      <c:legendPos val="r"/>
      <c:overlay val="0"/>
      <c:txPr>
        <a:bodyPr/>
        <a:lstStyle/>
        <a:p>
          <a:pPr lvl="0">
            <a:defRPr b="0">
              <a:solidFill>
                <a:srgbClr val="FFFFFF"/>
              </a:solidFill>
              <a:latin typeface="+mn-lt"/>
            </a:defRPr>
          </a:pPr>
        </a:p>
      </c:txPr>
    </c:legend>
    <c:plotVisOnly val="1"/>
  </c:chart>
  <c:spPr>
    <a:solidFill>
      <a:srgbClr val="000000"/>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FFFFFF"/>
                </a:solidFill>
                <a:latin typeface="+mn-lt"/>
              </a:defRPr>
            </a:pPr>
            <a:r>
              <a:rPr b="0">
                <a:solidFill>
                  <a:srgbClr val="FFFFFF"/>
                </a:solidFill>
                <a:latin typeface="+mn-lt"/>
              </a:rPr>
              <a:t>Net Returns</a:t>
            </a:r>
          </a:p>
        </c:rich>
      </c:tx>
      <c:overlay val="0"/>
    </c:title>
    <c:plotArea>
      <c:layout/>
      <c:lineChart>
        <c:ser>
          <c:idx val="0"/>
          <c:order val="0"/>
          <c:tx>
            <c:strRef>
              <c:f>ReturnTime!$I$1</c:f>
            </c:strRef>
          </c:tx>
          <c:spPr>
            <a:ln cmpd="sng">
              <a:solidFill>
                <a:srgbClr val="4285F4"/>
              </a:solidFill>
            </a:ln>
          </c:spPr>
          <c:marker>
            <c:symbol val="none"/>
          </c:marker>
          <c:cat>
            <c:strRef>
              <c:f>ReturnTime!$A$2:$A$31</c:f>
            </c:strRef>
          </c:cat>
          <c:val>
            <c:numRef>
              <c:f>ReturnTime!$I$2:$I$31</c:f>
              <c:numCache/>
            </c:numRef>
          </c:val>
          <c:smooth val="0"/>
        </c:ser>
        <c:ser>
          <c:idx val="1"/>
          <c:order val="1"/>
          <c:tx>
            <c:strRef>
              <c:f>ReturnTime!$J$1</c:f>
            </c:strRef>
          </c:tx>
          <c:spPr>
            <a:ln cmpd="sng">
              <a:solidFill>
                <a:srgbClr val="EA4335"/>
              </a:solidFill>
            </a:ln>
          </c:spPr>
          <c:marker>
            <c:symbol val="none"/>
          </c:marker>
          <c:cat>
            <c:strRef>
              <c:f>ReturnTime!$A$2:$A$31</c:f>
            </c:strRef>
          </c:cat>
          <c:val>
            <c:numRef>
              <c:f>ReturnTime!$J$2:$J$31</c:f>
              <c:numCache/>
            </c:numRef>
          </c:val>
          <c:smooth val="0"/>
        </c:ser>
        <c:ser>
          <c:idx val="2"/>
          <c:order val="2"/>
          <c:tx>
            <c:strRef>
              <c:f>ReturnTime!$K$1</c:f>
            </c:strRef>
          </c:tx>
          <c:spPr>
            <a:ln cmpd="sng">
              <a:solidFill>
                <a:srgbClr val="FBBC04"/>
              </a:solidFill>
            </a:ln>
          </c:spPr>
          <c:marker>
            <c:symbol val="none"/>
          </c:marker>
          <c:cat>
            <c:strRef>
              <c:f>ReturnTime!$A$2:$A$31</c:f>
            </c:strRef>
          </c:cat>
          <c:val>
            <c:numRef>
              <c:f>ReturnTime!$K$2:$K$31</c:f>
              <c:numCache/>
            </c:numRef>
          </c:val>
          <c:smooth val="0"/>
        </c:ser>
        <c:axId val="1940390004"/>
        <c:axId val="1172617830"/>
      </c:lineChart>
      <c:catAx>
        <c:axId val="1940390004"/>
        <c:scaling>
          <c:orientation val="minMax"/>
        </c:scaling>
        <c:delete val="0"/>
        <c:axPos val="b"/>
        <c:title>
          <c:tx>
            <c:rich>
              <a:bodyPr/>
              <a:lstStyle/>
              <a:p>
                <a:pPr lvl="0">
                  <a:defRPr b="0">
                    <a:solidFill>
                      <a:srgbClr val="FFFFFF"/>
                    </a:solidFill>
                    <a:latin typeface="+mn-lt"/>
                  </a:defRPr>
                </a:pPr>
                <a:r>
                  <a:rPr b="0">
                    <a:solidFill>
                      <a:srgbClr val="FFFFFF"/>
                    </a:solidFill>
                    <a:latin typeface="+mn-lt"/>
                  </a:rPr>
                  <a:t>Year</a:t>
                </a:r>
              </a:p>
            </c:rich>
          </c:tx>
          <c:overlay val="0"/>
        </c:title>
        <c:numFmt formatCode="General" sourceLinked="1"/>
        <c:majorTickMark val="none"/>
        <c:minorTickMark val="none"/>
        <c:spPr/>
        <c:txPr>
          <a:bodyPr/>
          <a:lstStyle/>
          <a:p>
            <a:pPr lvl="0">
              <a:defRPr b="0">
                <a:solidFill>
                  <a:srgbClr val="FFFFFF"/>
                </a:solidFill>
                <a:latin typeface="+mn-lt"/>
              </a:defRPr>
            </a:pPr>
          </a:p>
        </c:txPr>
        <c:crossAx val="1172617830"/>
      </c:catAx>
      <c:valAx>
        <c:axId val="117261783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FFFFFF"/>
                </a:solidFill>
                <a:latin typeface="+mn-lt"/>
              </a:defRPr>
            </a:pPr>
          </a:p>
        </c:txPr>
        <c:crossAx val="1940390004"/>
      </c:valAx>
    </c:plotArea>
    <c:legend>
      <c:legendPos val="r"/>
      <c:overlay val="0"/>
      <c:txPr>
        <a:bodyPr/>
        <a:lstStyle/>
        <a:p>
          <a:pPr lvl="0">
            <a:defRPr b="0">
              <a:solidFill>
                <a:srgbClr val="FFFFFF"/>
              </a:solidFill>
              <a:latin typeface="+mn-lt"/>
            </a:defRPr>
          </a:pPr>
        </a:p>
      </c:txPr>
    </c:legend>
    <c:plotVisOnly val="1"/>
  </c:chart>
  <c:spPr>
    <a:solidFill>
      <a:srgbClr val="000000"/>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FFFFFF"/>
                </a:solidFill>
                <a:latin typeface="+mn-lt"/>
              </a:defRPr>
            </a:pPr>
            <a:r>
              <a:rPr b="0">
                <a:solidFill>
                  <a:srgbClr val="FFFFFF"/>
                </a:solidFill>
                <a:latin typeface="+mn-lt"/>
              </a:rPr>
              <a:t>Cash ROI, Conventional ROI and BRRRR ROI</a:t>
            </a:r>
          </a:p>
        </c:rich>
      </c:tx>
      <c:overlay val="0"/>
    </c:title>
    <c:plotArea>
      <c:layout/>
      <c:lineChart>
        <c:ser>
          <c:idx val="0"/>
          <c:order val="0"/>
          <c:tx>
            <c:strRef>
              <c:f>ReturnTime!$L$1</c:f>
            </c:strRef>
          </c:tx>
          <c:spPr>
            <a:ln cmpd="sng">
              <a:solidFill>
                <a:srgbClr val="4285F4"/>
              </a:solidFill>
            </a:ln>
          </c:spPr>
          <c:marker>
            <c:symbol val="none"/>
          </c:marker>
          <c:cat>
            <c:strRef>
              <c:f>ReturnTime!$A$2:$A$31</c:f>
            </c:strRef>
          </c:cat>
          <c:val>
            <c:numRef>
              <c:f>ReturnTime!$L$2:$L$31</c:f>
              <c:numCache/>
            </c:numRef>
          </c:val>
          <c:smooth val="0"/>
        </c:ser>
        <c:ser>
          <c:idx val="1"/>
          <c:order val="1"/>
          <c:tx>
            <c:strRef>
              <c:f>ReturnTime!$M$1</c:f>
            </c:strRef>
          </c:tx>
          <c:spPr>
            <a:ln cmpd="sng">
              <a:solidFill>
                <a:srgbClr val="EA4335"/>
              </a:solidFill>
            </a:ln>
          </c:spPr>
          <c:marker>
            <c:symbol val="none"/>
          </c:marker>
          <c:cat>
            <c:strRef>
              <c:f>ReturnTime!$A$2:$A$31</c:f>
            </c:strRef>
          </c:cat>
          <c:val>
            <c:numRef>
              <c:f>ReturnTime!$M$2:$M$31</c:f>
              <c:numCache/>
            </c:numRef>
          </c:val>
          <c:smooth val="0"/>
        </c:ser>
        <c:ser>
          <c:idx val="2"/>
          <c:order val="2"/>
          <c:tx>
            <c:strRef>
              <c:f>ReturnTime!$N$1</c:f>
            </c:strRef>
          </c:tx>
          <c:spPr>
            <a:ln cmpd="sng">
              <a:solidFill>
                <a:srgbClr val="FBBC04"/>
              </a:solidFill>
            </a:ln>
          </c:spPr>
          <c:marker>
            <c:symbol val="none"/>
          </c:marker>
          <c:cat>
            <c:strRef>
              <c:f>ReturnTime!$A$2:$A$31</c:f>
            </c:strRef>
          </c:cat>
          <c:val>
            <c:numRef>
              <c:f>ReturnTime!$N$2:$N$31</c:f>
              <c:numCache/>
            </c:numRef>
          </c:val>
          <c:smooth val="0"/>
        </c:ser>
        <c:axId val="1133018772"/>
        <c:axId val="1360242715"/>
      </c:lineChart>
      <c:catAx>
        <c:axId val="1133018772"/>
        <c:scaling>
          <c:orientation val="minMax"/>
        </c:scaling>
        <c:delete val="0"/>
        <c:axPos val="b"/>
        <c:title>
          <c:tx>
            <c:rich>
              <a:bodyPr/>
              <a:lstStyle/>
              <a:p>
                <a:pPr lvl="0">
                  <a:defRPr b="0">
                    <a:solidFill>
                      <a:srgbClr val="FFFFFF"/>
                    </a:solidFill>
                    <a:latin typeface="+mn-lt"/>
                  </a:defRPr>
                </a:pPr>
                <a:r>
                  <a:rPr b="0">
                    <a:solidFill>
                      <a:srgbClr val="FFFFFF"/>
                    </a:solidFill>
                    <a:latin typeface="+mn-lt"/>
                  </a:rPr>
                  <a:t>Year</a:t>
                </a:r>
              </a:p>
            </c:rich>
          </c:tx>
          <c:overlay val="0"/>
        </c:title>
        <c:numFmt formatCode="General" sourceLinked="1"/>
        <c:majorTickMark val="none"/>
        <c:minorTickMark val="none"/>
        <c:spPr/>
        <c:txPr>
          <a:bodyPr/>
          <a:lstStyle/>
          <a:p>
            <a:pPr lvl="0">
              <a:defRPr b="0">
                <a:solidFill>
                  <a:srgbClr val="FFFFFF"/>
                </a:solidFill>
                <a:latin typeface="+mn-lt"/>
              </a:defRPr>
            </a:pPr>
          </a:p>
        </c:txPr>
        <c:crossAx val="1360242715"/>
      </c:catAx>
      <c:valAx>
        <c:axId val="136024271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FFFFFF"/>
                </a:solidFill>
                <a:latin typeface="+mn-lt"/>
              </a:defRPr>
            </a:pPr>
          </a:p>
        </c:txPr>
        <c:crossAx val="1133018772"/>
      </c:valAx>
    </c:plotArea>
    <c:legend>
      <c:legendPos val="r"/>
      <c:overlay val="0"/>
      <c:txPr>
        <a:bodyPr/>
        <a:lstStyle/>
        <a:p>
          <a:pPr lvl="0">
            <a:defRPr b="0">
              <a:solidFill>
                <a:srgbClr val="FFFFFF"/>
              </a:solidFill>
              <a:latin typeface="+mn-lt"/>
            </a:defRPr>
          </a:pPr>
        </a:p>
      </c:txPr>
    </c:legend>
    <c:plotVisOnly val="1"/>
  </c:chart>
  <c:spPr>
    <a:solidFill>
      <a:srgbClr val="000000"/>
    </a:solidFill>
  </c:spPr>
</c:chartSpace>
</file>

<file path=xl/charts/chart4.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Income, Expenses and NOI</a:t>
            </a:r>
          </a:p>
        </c:rich>
      </c:tx>
      <c:overlay val="0"/>
    </c:title>
    <c:plotArea>
      <c:layout/>
      <c:lineChart>
        <c:ser>
          <c:idx val="0"/>
          <c:order val="0"/>
          <c:tx>
            <c:strRef>
              <c:f>ReturnTime!$B$1</c:f>
            </c:strRef>
          </c:tx>
          <c:spPr>
            <a:ln cmpd="sng">
              <a:solidFill>
                <a:srgbClr val="00FF00"/>
              </a:solidFill>
            </a:ln>
          </c:spPr>
          <c:marker>
            <c:symbol val="none"/>
          </c:marker>
          <c:cat>
            <c:strRef>
              <c:f>ReturnTime!$A$2:$A$31</c:f>
            </c:strRef>
          </c:cat>
          <c:val>
            <c:numRef>
              <c:f>ReturnTime!$B$2:$B$31</c:f>
              <c:numCache/>
            </c:numRef>
          </c:val>
          <c:smooth val="0"/>
        </c:ser>
        <c:ser>
          <c:idx val="1"/>
          <c:order val="1"/>
          <c:tx>
            <c:strRef>
              <c:f>ReturnTime!$C$1</c:f>
            </c:strRef>
          </c:tx>
          <c:spPr>
            <a:ln cmpd="sng">
              <a:solidFill>
                <a:srgbClr val="EA4335"/>
              </a:solidFill>
            </a:ln>
          </c:spPr>
          <c:marker>
            <c:symbol val="none"/>
          </c:marker>
          <c:cat>
            <c:strRef>
              <c:f>ReturnTime!$A$2:$A$31</c:f>
            </c:strRef>
          </c:cat>
          <c:val>
            <c:numRef>
              <c:f>ReturnTime!$C$2:$C$31</c:f>
              <c:numCache/>
            </c:numRef>
          </c:val>
          <c:smooth val="0"/>
        </c:ser>
        <c:ser>
          <c:idx val="2"/>
          <c:order val="2"/>
          <c:tx>
            <c:strRef>
              <c:f>ReturnTime!$D$1</c:f>
            </c:strRef>
          </c:tx>
          <c:spPr>
            <a:ln cmpd="sng">
              <a:solidFill>
                <a:srgbClr val="0000FF"/>
              </a:solidFill>
            </a:ln>
          </c:spPr>
          <c:marker>
            <c:symbol val="none"/>
          </c:marker>
          <c:cat>
            <c:strRef>
              <c:f>ReturnTime!$A$2:$A$31</c:f>
            </c:strRef>
          </c:cat>
          <c:val>
            <c:numRef>
              <c:f>ReturnTime!$D$2:$D$31</c:f>
              <c:numCache/>
            </c:numRef>
          </c:val>
          <c:smooth val="0"/>
        </c:ser>
        <c:axId val="1278387771"/>
        <c:axId val="97309066"/>
      </c:lineChart>
      <c:catAx>
        <c:axId val="127838777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Year</a:t>
                </a:r>
              </a:p>
            </c:rich>
          </c:tx>
          <c:overlay val="0"/>
        </c:title>
        <c:numFmt formatCode="General" sourceLinked="1"/>
        <c:majorTickMark val="none"/>
        <c:minorTickMark val="none"/>
        <c:spPr/>
        <c:txPr>
          <a:bodyPr/>
          <a:lstStyle/>
          <a:p>
            <a:pPr lvl="0">
              <a:defRPr b="0">
                <a:solidFill>
                  <a:srgbClr val="000000"/>
                </a:solidFill>
                <a:latin typeface="+mn-lt"/>
              </a:defRPr>
            </a:pPr>
          </a:p>
        </c:txPr>
        <c:crossAx val="97309066"/>
      </c:catAx>
      <c:valAx>
        <c:axId val="9730906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278387771"/>
      </c:valAx>
    </c:plotArea>
    <c:legend>
      <c:legendPos val="r"/>
      <c:overlay val="0"/>
      <c:txPr>
        <a:bodyPr/>
        <a:lstStyle/>
        <a:p>
          <a:pPr lvl="0">
            <a:defRPr b="0">
              <a:solidFill>
                <a:srgbClr val="1A1A1A"/>
              </a:solidFill>
              <a:latin typeface="+mn-lt"/>
            </a:defRPr>
          </a:pPr>
        </a:p>
      </c:txPr>
    </c:legend>
    <c:plotVisOnly val="1"/>
  </c:chart>
</c:chartSpace>
</file>

<file path=xl/charts/chart5.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Net Returns</a:t>
            </a:r>
          </a:p>
        </c:rich>
      </c:tx>
      <c:overlay val="0"/>
    </c:title>
    <c:plotArea>
      <c:layout/>
      <c:lineChart>
        <c:ser>
          <c:idx val="0"/>
          <c:order val="0"/>
          <c:tx>
            <c:strRef>
              <c:f>ReturnTime!$I$1</c:f>
            </c:strRef>
          </c:tx>
          <c:spPr>
            <a:ln cmpd="sng">
              <a:solidFill>
                <a:srgbClr val="4285F4"/>
              </a:solidFill>
            </a:ln>
          </c:spPr>
          <c:marker>
            <c:symbol val="none"/>
          </c:marker>
          <c:cat>
            <c:strRef>
              <c:f>ReturnTime!$A$2:$A$31</c:f>
            </c:strRef>
          </c:cat>
          <c:val>
            <c:numRef>
              <c:f>ReturnTime!$I$2:$I$31</c:f>
              <c:numCache/>
            </c:numRef>
          </c:val>
          <c:smooth val="0"/>
        </c:ser>
        <c:ser>
          <c:idx val="1"/>
          <c:order val="1"/>
          <c:tx>
            <c:strRef>
              <c:f>ReturnTime!$J$1</c:f>
            </c:strRef>
          </c:tx>
          <c:spPr>
            <a:ln cmpd="sng">
              <a:solidFill>
                <a:srgbClr val="EA4335"/>
              </a:solidFill>
            </a:ln>
          </c:spPr>
          <c:marker>
            <c:symbol val="none"/>
          </c:marker>
          <c:cat>
            <c:strRef>
              <c:f>ReturnTime!$A$2:$A$31</c:f>
            </c:strRef>
          </c:cat>
          <c:val>
            <c:numRef>
              <c:f>ReturnTime!$J$2:$J$31</c:f>
              <c:numCache/>
            </c:numRef>
          </c:val>
          <c:smooth val="0"/>
        </c:ser>
        <c:ser>
          <c:idx val="2"/>
          <c:order val="2"/>
          <c:tx>
            <c:strRef>
              <c:f>ReturnTime!$K$1</c:f>
            </c:strRef>
          </c:tx>
          <c:spPr>
            <a:ln cmpd="sng">
              <a:solidFill>
                <a:srgbClr val="FBBC04"/>
              </a:solidFill>
            </a:ln>
          </c:spPr>
          <c:marker>
            <c:symbol val="none"/>
          </c:marker>
          <c:cat>
            <c:strRef>
              <c:f>ReturnTime!$A$2:$A$31</c:f>
            </c:strRef>
          </c:cat>
          <c:val>
            <c:numRef>
              <c:f>ReturnTime!$K$2:$K$31</c:f>
              <c:numCache/>
            </c:numRef>
          </c:val>
          <c:smooth val="0"/>
        </c:ser>
        <c:axId val="1504467071"/>
        <c:axId val="923783692"/>
      </c:lineChart>
      <c:catAx>
        <c:axId val="1504467071"/>
        <c:scaling>
          <c:orientation val="minMax"/>
        </c:scaling>
        <c:delete val="0"/>
        <c:axPos val="b"/>
        <c:title>
          <c:tx>
            <c:rich>
              <a:bodyPr/>
              <a:lstStyle/>
              <a:p>
                <a:pPr lvl="0">
                  <a:defRPr b="0">
                    <a:solidFill>
                      <a:srgbClr val="000000"/>
                    </a:solidFill>
                    <a:latin typeface="+mn-lt"/>
                  </a:defRPr>
                </a:pPr>
                <a:r>
                  <a:rPr b="0">
                    <a:solidFill>
                      <a:srgbClr val="000000"/>
                    </a:solidFill>
                    <a:latin typeface="+mn-lt"/>
                  </a:rPr>
                  <a:t>Year</a:t>
                </a:r>
              </a:p>
            </c:rich>
          </c:tx>
          <c:overlay val="0"/>
        </c:title>
        <c:numFmt formatCode="General" sourceLinked="1"/>
        <c:majorTickMark val="none"/>
        <c:minorTickMark val="none"/>
        <c:spPr/>
        <c:txPr>
          <a:bodyPr/>
          <a:lstStyle/>
          <a:p>
            <a:pPr lvl="0">
              <a:defRPr b="0">
                <a:solidFill>
                  <a:srgbClr val="000000"/>
                </a:solidFill>
                <a:latin typeface="+mn-lt"/>
              </a:defRPr>
            </a:pPr>
          </a:p>
        </c:txPr>
        <c:crossAx val="923783692"/>
      </c:catAx>
      <c:valAx>
        <c:axId val="92378369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504467071"/>
      </c:valAx>
    </c:plotArea>
    <c:legend>
      <c:legendPos val="r"/>
      <c:overlay val="0"/>
      <c:txPr>
        <a:bodyPr/>
        <a:lstStyle/>
        <a:p>
          <a:pPr lvl="0">
            <a:defRPr b="0">
              <a:solidFill>
                <a:srgbClr val="1A1A1A"/>
              </a:solidFill>
              <a:latin typeface="+mn-lt"/>
            </a:defRPr>
          </a:pPr>
        </a:p>
      </c:txPr>
    </c:legend>
    <c:plotVisOnly val="1"/>
  </c:chart>
</c:chartSpace>
</file>

<file path=xl/charts/chart6.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mn-lt"/>
              </a:defRPr>
            </a:pPr>
            <a:r>
              <a:rPr b="0">
                <a:solidFill>
                  <a:srgbClr val="757575"/>
                </a:solidFill>
                <a:latin typeface="+mn-lt"/>
              </a:rPr>
              <a:t>Cash ROI, Conventional ROI and BRRRR ROI</a:t>
            </a:r>
          </a:p>
        </c:rich>
      </c:tx>
      <c:overlay val="0"/>
    </c:title>
    <c:plotArea>
      <c:layout/>
      <c:lineChart>
        <c:ser>
          <c:idx val="0"/>
          <c:order val="0"/>
          <c:tx>
            <c:strRef>
              <c:f>ReturnTime!$L$1</c:f>
            </c:strRef>
          </c:tx>
          <c:spPr>
            <a:ln cmpd="sng">
              <a:solidFill>
                <a:srgbClr val="4285F4"/>
              </a:solidFill>
            </a:ln>
          </c:spPr>
          <c:marker>
            <c:symbol val="none"/>
          </c:marker>
          <c:cat>
            <c:strRef>
              <c:f>ReturnTime!$A$2:$A$31</c:f>
            </c:strRef>
          </c:cat>
          <c:val>
            <c:numRef>
              <c:f>ReturnTime!$L$2:$L$31</c:f>
              <c:numCache/>
            </c:numRef>
          </c:val>
          <c:smooth val="0"/>
        </c:ser>
        <c:ser>
          <c:idx val="1"/>
          <c:order val="1"/>
          <c:tx>
            <c:strRef>
              <c:f>ReturnTime!$M$1</c:f>
            </c:strRef>
          </c:tx>
          <c:spPr>
            <a:ln cmpd="sng">
              <a:solidFill>
                <a:srgbClr val="EA4335"/>
              </a:solidFill>
            </a:ln>
          </c:spPr>
          <c:marker>
            <c:symbol val="none"/>
          </c:marker>
          <c:cat>
            <c:strRef>
              <c:f>ReturnTime!$A$2:$A$31</c:f>
            </c:strRef>
          </c:cat>
          <c:val>
            <c:numRef>
              <c:f>ReturnTime!$M$2:$M$31</c:f>
              <c:numCache/>
            </c:numRef>
          </c:val>
          <c:smooth val="0"/>
        </c:ser>
        <c:ser>
          <c:idx val="2"/>
          <c:order val="2"/>
          <c:tx>
            <c:strRef>
              <c:f>ReturnTime!$N$1</c:f>
            </c:strRef>
          </c:tx>
          <c:spPr>
            <a:ln cmpd="sng">
              <a:solidFill>
                <a:srgbClr val="FBBC04"/>
              </a:solidFill>
            </a:ln>
          </c:spPr>
          <c:marker>
            <c:symbol val="none"/>
          </c:marker>
          <c:cat>
            <c:strRef>
              <c:f>ReturnTime!$A$2:$A$31</c:f>
            </c:strRef>
          </c:cat>
          <c:val>
            <c:numRef>
              <c:f>ReturnTime!$N$2:$N$31</c:f>
              <c:numCache/>
            </c:numRef>
          </c:val>
          <c:smooth val="0"/>
        </c:ser>
        <c:axId val="1807046265"/>
        <c:axId val="303555786"/>
      </c:lineChart>
      <c:catAx>
        <c:axId val="1807046265"/>
        <c:scaling>
          <c:orientation val="minMax"/>
        </c:scaling>
        <c:delete val="0"/>
        <c:axPos val="b"/>
        <c:title>
          <c:tx>
            <c:rich>
              <a:bodyPr/>
              <a:lstStyle/>
              <a:p>
                <a:pPr lvl="0">
                  <a:defRPr b="0">
                    <a:solidFill>
                      <a:srgbClr val="000000"/>
                    </a:solidFill>
                    <a:latin typeface="+mn-lt"/>
                  </a:defRPr>
                </a:pPr>
                <a:r>
                  <a:rPr b="0">
                    <a:solidFill>
                      <a:srgbClr val="000000"/>
                    </a:solidFill>
                    <a:latin typeface="+mn-lt"/>
                  </a:rPr>
                  <a:t>Year</a:t>
                </a:r>
              </a:p>
            </c:rich>
          </c:tx>
          <c:overlay val="0"/>
        </c:title>
        <c:numFmt formatCode="General" sourceLinked="1"/>
        <c:majorTickMark val="none"/>
        <c:minorTickMark val="none"/>
        <c:spPr/>
        <c:txPr>
          <a:bodyPr/>
          <a:lstStyle/>
          <a:p>
            <a:pPr lvl="0">
              <a:defRPr b="0">
                <a:solidFill>
                  <a:srgbClr val="000000"/>
                </a:solidFill>
                <a:latin typeface="+mn-lt"/>
              </a:defRPr>
            </a:pPr>
          </a:p>
        </c:txPr>
        <c:crossAx val="303555786"/>
      </c:catAx>
      <c:valAx>
        <c:axId val="30355578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r>
                  <a:rPr b="0">
                    <a:solidFill>
                      <a:srgbClr val="000000"/>
                    </a:solidFill>
                    <a:latin typeface="+mn-lt"/>
                  </a:rPr>
                  <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p>
        </c:txPr>
        <c:crossAx val="1807046265"/>
      </c:valAx>
    </c:plotArea>
    <c:legend>
      <c:legendPos val="r"/>
      <c:overlay val="0"/>
      <c:txPr>
        <a:bodyPr/>
        <a:lstStyle/>
        <a:p>
          <a:pPr lvl="0">
            <a:defRPr b="0">
              <a:solidFill>
                <a:srgbClr val="1A1A1A"/>
              </a:solidFill>
              <a:latin typeface="+mn-lt"/>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 Id="rId2" Type="http://schemas.openxmlformats.org/officeDocument/2006/relationships/chart" Target="../charts/chart5.xml"/><Relationship Id="rId3"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371475</xdr:colOff>
      <xdr:row>9</xdr:row>
      <xdr:rowOff>28575</xdr:rowOff>
    </xdr:from>
    <xdr:ext cx="5286375" cy="180975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371475</xdr:colOff>
      <xdr:row>18</xdr:row>
      <xdr:rowOff>9525</xdr:rowOff>
    </xdr:from>
    <xdr:ext cx="5286375" cy="1838325"/>
    <xdr:graphicFrame>
      <xdr:nvGraphicFramePr>
        <xdr:cNvPr id="2" name="Chart 2"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4</xdr:col>
      <xdr:colOff>371475</xdr:colOff>
      <xdr:row>27</xdr:row>
      <xdr:rowOff>9525</xdr:rowOff>
    </xdr:from>
    <xdr:ext cx="5286375" cy="1885950"/>
    <xdr:graphicFrame>
      <xdr:nvGraphicFramePr>
        <xdr:cNvPr id="3" name="Chart 3" title="Chart"/>
        <xdr:cNvGraphicFramePr/>
      </xdr:nvGraphicFramePr>
      <xdr:xfrm>
        <a:off x="0" y="0"/>
        <a:ext cx="0" cy="0"/>
      </xdr:xfrm>
      <a:graphic>
        <a:graphicData uri="http://schemas.openxmlformats.org/drawingml/2006/chart">
          <c:chart r:id="rId3"/>
        </a:graphicData>
      </a:graphic>
    </xdr:graphicFrame>
    <xdr:clientData fLocksWithSheet="0"/>
  </xdr:oneCellAnchor>
  <xdr:oneCellAnchor>
    <xdr:from>
      <xdr:col>1</xdr:col>
      <xdr:colOff>0</xdr:colOff>
      <xdr:row>1</xdr:row>
      <xdr:rowOff>0</xdr:rowOff>
    </xdr:from>
    <xdr:ext cx="1704975" cy="1076325"/>
    <xdr:pic>
      <xdr:nvPicPr>
        <xdr:cNvPr id="0" name="image1.png"/>
        <xdr:cNvPicPr preferRelativeResize="0"/>
      </xdr:nvPicPr>
      <xdr:blipFill>
        <a:blip cstate="print" r:embed="rId4"/>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31</xdr:row>
      <xdr:rowOff>28575</xdr:rowOff>
    </xdr:from>
    <xdr:ext cx="5124450" cy="3571875"/>
    <xdr:graphicFrame>
      <xdr:nvGraphicFramePr>
        <xdr:cNvPr id="4" name="Chart 4"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1952625</xdr:colOff>
      <xdr:row>31</xdr:row>
      <xdr:rowOff>28575</xdr:rowOff>
    </xdr:from>
    <xdr:ext cx="5048250" cy="3571875"/>
    <xdr:graphicFrame>
      <xdr:nvGraphicFramePr>
        <xdr:cNvPr id="5" name="Chart 5" title="Chart"/>
        <xdr:cNvGraphicFramePr/>
      </xdr:nvGraphicFramePr>
      <xdr:xfrm>
        <a:off x="0" y="0"/>
        <a:ext cx="0" cy="0"/>
      </xdr:xfrm>
      <a:graphic>
        <a:graphicData uri="http://schemas.openxmlformats.org/drawingml/2006/chart">
          <c:chart r:id="rId2"/>
        </a:graphicData>
      </a:graphic>
    </xdr:graphicFrame>
    <xdr:clientData fLocksWithSheet="0"/>
  </xdr:oneCellAnchor>
  <xdr:oneCellAnchor>
    <xdr:from>
      <xdr:col>9</xdr:col>
      <xdr:colOff>361950</xdr:colOff>
      <xdr:row>31</xdr:row>
      <xdr:rowOff>28575</xdr:rowOff>
    </xdr:from>
    <xdr:ext cx="4867275" cy="3571875"/>
    <xdr:graphicFrame>
      <xdr:nvGraphicFramePr>
        <xdr:cNvPr id="6" name="Chart 6" title="Chart"/>
        <xdr:cNvGraphicFramePr/>
      </xdr:nvGraphicFramePr>
      <xdr:xfrm>
        <a:off x="0" y="0"/>
        <a:ext cx="0" cy="0"/>
      </xdr:xfrm>
      <a:graphic>
        <a:graphicData uri="http://schemas.openxmlformats.org/drawingml/2006/chart">
          <c:chart r:id="rId3"/>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www.curtbagne.com/" TargetMode="External"/><Relationship Id="rId2" Type="http://schemas.openxmlformats.org/officeDocument/2006/relationships/hyperlink" Target="http://youtube.com/@curtbagne"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8"/>
    <col customWidth="1" min="2" max="2" width="22.38"/>
    <col customWidth="1" min="3" max="3" width="2.5"/>
    <col customWidth="1" min="4" max="4" width="13.13"/>
    <col customWidth="1" min="5" max="5" width="5.13"/>
    <col customWidth="1" min="6" max="6" width="17.88"/>
    <col customWidth="1" min="7" max="7" width="2.5"/>
    <col customWidth="1" min="8" max="8" width="11.5"/>
    <col customWidth="1" min="9" max="9" width="4.75"/>
    <col customWidth="1" min="10" max="10" width="17.88"/>
    <col customWidth="1" min="11" max="11" width="2.5"/>
    <col customWidth="1" min="14" max="14" width="2.0"/>
  </cols>
  <sheetData>
    <row r="1" ht="9.0" customHeight="1">
      <c r="A1" s="1"/>
      <c r="B1" s="1"/>
      <c r="C1" s="1"/>
      <c r="D1" s="1"/>
      <c r="E1" s="2"/>
      <c r="F1" s="2"/>
      <c r="G1" s="2"/>
      <c r="H1" s="2"/>
      <c r="I1" s="2"/>
      <c r="J1" s="2"/>
      <c r="K1" s="2"/>
      <c r="L1" s="2"/>
      <c r="M1" s="3"/>
      <c r="N1" s="3"/>
    </row>
    <row r="2" ht="185.25" customHeight="1">
      <c r="A2" s="1"/>
      <c r="B2" s="4"/>
      <c r="E2" s="2" t="s">
        <v>0</v>
      </c>
      <c r="N2" s="3"/>
    </row>
    <row r="3">
      <c r="A3" s="5"/>
      <c r="B3" s="5" t="s">
        <v>1</v>
      </c>
      <c r="C3" s="6"/>
      <c r="D3" s="7"/>
      <c r="E3" s="7"/>
      <c r="F3" s="8"/>
      <c r="G3" s="7"/>
      <c r="H3" s="7"/>
      <c r="I3" s="7"/>
      <c r="J3" s="7"/>
      <c r="K3" s="7"/>
      <c r="L3" s="7"/>
      <c r="M3" s="7"/>
      <c r="N3" s="3"/>
    </row>
    <row r="4">
      <c r="A4" s="8"/>
      <c r="B4" s="9" t="s">
        <v>2</v>
      </c>
      <c r="E4" s="7"/>
      <c r="F4" s="9" t="s">
        <v>3</v>
      </c>
      <c r="M4" s="7"/>
      <c r="N4" s="3"/>
    </row>
    <row r="5">
      <c r="A5" s="10"/>
      <c r="B5" s="11" t="s">
        <v>4</v>
      </c>
      <c r="C5" s="12" t="s">
        <v>5</v>
      </c>
      <c r="D5" s="13">
        <v>50000.0</v>
      </c>
      <c r="E5" s="7"/>
      <c r="F5" s="14" t="s">
        <v>6</v>
      </c>
      <c r="G5" s="15"/>
      <c r="H5" s="15"/>
      <c r="I5" s="16"/>
      <c r="J5" s="17" t="s">
        <v>7</v>
      </c>
      <c r="K5" s="15"/>
      <c r="L5" s="18"/>
      <c r="M5" s="7"/>
      <c r="N5" s="3"/>
    </row>
    <row r="6">
      <c r="A6" s="10"/>
      <c r="B6" s="19" t="s">
        <v>8</v>
      </c>
      <c r="C6" s="20" t="s">
        <v>5</v>
      </c>
      <c r="D6" s="21">
        <v>35000.0</v>
      </c>
      <c r="E6" s="7"/>
      <c r="F6" s="11" t="s">
        <v>9</v>
      </c>
      <c r="G6" s="12" t="s">
        <v>10</v>
      </c>
      <c r="H6" s="22">
        <v>0.2</v>
      </c>
      <c r="I6" s="10"/>
      <c r="J6" s="11" t="s">
        <v>11</v>
      </c>
      <c r="K6" s="12" t="s">
        <v>10</v>
      </c>
      <c r="L6" s="22">
        <v>0.75</v>
      </c>
      <c r="M6" s="7"/>
      <c r="N6" s="3"/>
    </row>
    <row r="7">
      <c r="A7" s="10"/>
      <c r="B7" s="19" t="s">
        <v>12</v>
      </c>
      <c r="C7" s="20" t="s">
        <v>10</v>
      </c>
      <c r="D7" s="23">
        <v>0.05</v>
      </c>
      <c r="E7" s="7"/>
      <c r="F7" s="19" t="s">
        <v>13</v>
      </c>
      <c r="G7" s="20" t="s">
        <v>10</v>
      </c>
      <c r="H7" s="24">
        <v>0.065</v>
      </c>
      <c r="I7" s="10"/>
      <c r="J7" s="19" t="s">
        <v>13</v>
      </c>
      <c r="K7" s="20" t="s">
        <v>10</v>
      </c>
      <c r="L7" s="24">
        <v>0.065</v>
      </c>
      <c r="M7" s="7"/>
      <c r="N7" s="3"/>
    </row>
    <row r="8">
      <c r="A8" s="10"/>
      <c r="B8" s="19" t="s">
        <v>14</v>
      </c>
      <c r="C8" s="20" t="s">
        <v>5</v>
      </c>
      <c r="D8" s="21">
        <v>120000.0</v>
      </c>
      <c r="E8" s="7"/>
      <c r="F8" s="19" t="s">
        <v>15</v>
      </c>
      <c r="G8" s="20" t="s">
        <v>16</v>
      </c>
      <c r="H8" s="25">
        <v>30.0</v>
      </c>
      <c r="I8" s="10"/>
      <c r="J8" s="19" t="s">
        <v>15</v>
      </c>
      <c r="K8" s="20" t="s">
        <v>16</v>
      </c>
      <c r="L8" s="25">
        <v>30.0</v>
      </c>
      <c r="M8" s="7"/>
      <c r="N8" s="3"/>
    </row>
    <row r="9">
      <c r="A9" s="10"/>
      <c r="B9" s="26" t="s">
        <v>17</v>
      </c>
      <c r="C9" s="27" t="s">
        <v>10</v>
      </c>
      <c r="D9" s="28">
        <v>0.03</v>
      </c>
      <c r="E9" s="7"/>
      <c r="F9" s="26" t="s">
        <v>3</v>
      </c>
      <c r="G9" s="27" t="s">
        <v>5</v>
      </c>
      <c r="H9" s="29">
        <f>D5*(1-H6)</f>
        <v>40000</v>
      </c>
      <c r="I9" s="30"/>
      <c r="J9" s="26" t="s">
        <v>3</v>
      </c>
      <c r="K9" s="27" t="s">
        <v>5</v>
      </c>
      <c r="L9" s="29">
        <f>D8*L6</f>
        <v>90000</v>
      </c>
      <c r="M9" s="7"/>
      <c r="N9" s="3"/>
    </row>
    <row r="10">
      <c r="A10" s="7"/>
      <c r="B10" s="7"/>
      <c r="C10" s="6"/>
      <c r="D10" s="7"/>
      <c r="E10" s="7"/>
      <c r="F10" s="7"/>
      <c r="G10" s="7"/>
      <c r="H10" s="7"/>
      <c r="I10" s="7"/>
      <c r="J10" s="7"/>
      <c r="K10" s="7"/>
      <c r="L10" s="7"/>
      <c r="M10" s="7"/>
      <c r="N10" s="3"/>
    </row>
    <row r="11">
      <c r="A11" s="8"/>
      <c r="B11" s="9" t="s">
        <v>18</v>
      </c>
      <c r="E11" s="7"/>
      <c r="F11" s="7"/>
      <c r="G11" s="7"/>
      <c r="H11" s="7"/>
      <c r="I11" s="7"/>
      <c r="J11" s="7"/>
      <c r="K11" s="7"/>
      <c r="L11" s="7"/>
      <c r="M11" s="7"/>
      <c r="N11" s="3"/>
    </row>
    <row r="12">
      <c r="A12" s="10"/>
      <c r="B12" s="11" t="s">
        <v>19</v>
      </c>
      <c r="C12" s="12" t="s">
        <v>5</v>
      </c>
      <c r="D12" s="13">
        <v>1400.0</v>
      </c>
      <c r="E12" s="31"/>
      <c r="F12" s="7"/>
      <c r="G12" s="7"/>
      <c r="H12" s="7"/>
      <c r="I12" s="7"/>
      <c r="J12" s="7"/>
      <c r="K12" s="7"/>
      <c r="L12" s="7"/>
      <c r="M12" s="7"/>
      <c r="N12" s="3"/>
    </row>
    <row r="13">
      <c r="A13" s="10"/>
      <c r="B13" s="19" t="s">
        <v>20</v>
      </c>
      <c r="C13" s="20" t="s">
        <v>5</v>
      </c>
      <c r="D13" s="21">
        <v>0.0</v>
      </c>
      <c r="E13" s="7"/>
      <c r="F13" s="7"/>
      <c r="G13" s="7"/>
      <c r="H13" s="7"/>
      <c r="I13" s="7"/>
      <c r="J13" s="7"/>
      <c r="K13" s="7"/>
      <c r="L13" s="7"/>
      <c r="M13" s="7"/>
      <c r="N13" s="3"/>
    </row>
    <row r="14">
      <c r="A14" s="10"/>
      <c r="B14" s="19" t="s">
        <v>21</v>
      </c>
      <c r="C14" s="20" t="s">
        <v>5</v>
      </c>
      <c r="D14" s="21">
        <v>0.0</v>
      </c>
      <c r="E14" s="7"/>
      <c r="F14" s="7"/>
      <c r="G14" s="7"/>
      <c r="H14" s="7"/>
      <c r="I14" s="7"/>
      <c r="J14" s="7"/>
      <c r="K14" s="7"/>
      <c r="L14" s="7"/>
      <c r="M14" s="7"/>
      <c r="N14" s="3"/>
    </row>
    <row r="15">
      <c r="A15" s="10"/>
      <c r="B15" s="26" t="s">
        <v>22</v>
      </c>
      <c r="C15" s="27" t="s">
        <v>10</v>
      </c>
      <c r="D15" s="28">
        <v>0.03</v>
      </c>
      <c r="E15" s="7"/>
      <c r="F15" s="7"/>
      <c r="G15" s="7"/>
      <c r="H15" s="7"/>
      <c r="I15" s="7"/>
      <c r="J15" s="7"/>
      <c r="K15" s="7"/>
      <c r="L15" s="7"/>
      <c r="M15" s="7"/>
      <c r="N15" s="3"/>
    </row>
    <row r="16">
      <c r="A16" s="7"/>
      <c r="B16" s="7"/>
      <c r="C16" s="6"/>
      <c r="D16" s="7"/>
      <c r="E16" s="7"/>
      <c r="F16" s="7"/>
      <c r="G16" s="7"/>
      <c r="H16" s="7"/>
      <c r="I16" s="7"/>
      <c r="J16" s="7"/>
      <c r="K16" s="7"/>
      <c r="L16" s="7"/>
      <c r="M16" s="7"/>
      <c r="N16" s="3"/>
    </row>
    <row r="17">
      <c r="A17" s="8"/>
      <c r="B17" s="9" t="s">
        <v>23</v>
      </c>
      <c r="E17" s="7"/>
      <c r="F17" s="7"/>
      <c r="G17" s="7"/>
      <c r="H17" s="7"/>
      <c r="I17" s="7"/>
      <c r="J17" s="7"/>
      <c r="K17" s="7"/>
      <c r="L17" s="7"/>
      <c r="M17" s="7"/>
      <c r="N17" s="3"/>
    </row>
    <row r="18">
      <c r="A18" s="10"/>
      <c r="B18" s="11" t="s">
        <v>24</v>
      </c>
      <c r="C18" s="12" t="s">
        <v>10</v>
      </c>
      <c r="D18" s="32">
        <v>0.12</v>
      </c>
      <c r="E18" s="7"/>
      <c r="F18" s="7"/>
      <c r="G18" s="7"/>
      <c r="H18" s="7"/>
      <c r="I18" s="7"/>
      <c r="J18" s="7"/>
      <c r="K18" s="7"/>
      <c r="L18" s="7"/>
      <c r="M18" s="7"/>
      <c r="N18" s="3"/>
    </row>
    <row r="19">
      <c r="A19" s="10"/>
      <c r="B19" s="19" t="s">
        <v>25</v>
      </c>
      <c r="C19" s="20" t="s">
        <v>10</v>
      </c>
      <c r="D19" s="23">
        <v>0.06</v>
      </c>
      <c r="E19" s="7"/>
      <c r="F19" s="7"/>
      <c r="G19" s="7"/>
      <c r="H19" s="7"/>
      <c r="I19" s="7"/>
      <c r="J19" s="7"/>
      <c r="K19" s="7"/>
      <c r="L19" s="7"/>
      <c r="M19" s="7"/>
      <c r="N19" s="3"/>
    </row>
    <row r="20">
      <c r="A20" s="10"/>
      <c r="B20" s="19" t="s">
        <v>26</v>
      </c>
      <c r="C20" s="20" t="s">
        <v>10</v>
      </c>
      <c r="D20" s="23">
        <v>0.06</v>
      </c>
      <c r="E20" s="7"/>
      <c r="F20" s="7"/>
      <c r="G20" s="7"/>
      <c r="H20" s="7"/>
      <c r="I20" s="7"/>
      <c r="J20" s="7"/>
      <c r="K20" s="7"/>
      <c r="L20" s="7"/>
      <c r="M20" s="7"/>
      <c r="N20" s="3"/>
    </row>
    <row r="21">
      <c r="A21" s="10"/>
      <c r="B21" s="19" t="s">
        <v>27</v>
      </c>
      <c r="C21" s="20" t="s">
        <v>10</v>
      </c>
      <c r="D21" s="23">
        <v>0.0</v>
      </c>
      <c r="E21" s="7"/>
      <c r="F21" s="7"/>
      <c r="G21" s="7"/>
      <c r="H21" s="7"/>
      <c r="I21" s="7"/>
      <c r="J21" s="7"/>
      <c r="K21" s="7"/>
      <c r="L21" s="7"/>
      <c r="M21" s="7"/>
      <c r="N21" s="3"/>
    </row>
    <row r="22">
      <c r="A22" s="10"/>
      <c r="B22" s="19" t="s">
        <v>28</v>
      </c>
      <c r="C22" s="20" t="s">
        <v>5</v>
      </c>
      <c r="D22" s="21">
        <v>0.0</v>
      </c>
      <c r="E22" s="7"/>
      <c r="F22" s="7"/>
      <c r="G22" s="7"/>
      <c r="H22" s="7"/>
      <c r="I22" s="7"/>
      <c r="J22" s="7"/>
      <c r="K22" s="7"/>
      <c r="L22" s="7"/>
      <c r="M22" s="7"/>
      <c r="N22" s="3"/>
    </row>
    <row r="23">
      <c r="A23" s="10"/>
      <c r="B23" s="19" t="s">
        <v>29</v>
      </c>
      <c r="C23" s="20" t="s">
        <v>5</v>
      </c>
      <c r="D23" s="21">
        <v>0.0</v>
      </c>
      <c r="E23" s="7"/>
      <c r="F23" s="7"/>
      <c r="G23" s="7"/>
      <c r="H23" s="7"/>
      <c r="I23" s="7"/>
      <c r="J23" s="7"/>
      <c r="K23" s="7"/>
      <c r="L23" s="7"/>
      <c r="M23" s="7"/>
      <c r="N23" s="3"/>
    </row>
    <row r="24">
      <c r="A24" s="10"/>
      <c r="B24" s="19" t="s">
        <v>30</v>
      </c>
      <c r="C24" s="20" t="s">
        <v>5</v>
      </c>
      <c r="D24" s="21">
        <v>800.0</v>
      </c>
      <c r="E24" s="7"/>
      <c r="F24" s="7"/>
      <c r="G24" s="7"/>
      <c r="H24" s="7"/>
      <c r="I24" s="7"/>
      <c r="J24" s="7"/>
      <c r="K24" s="7"/>
      <c r="L24" s="7"/>
      <c r="M24" s="7"/>
      <c r="N24" s="3"/>
    </row>
    <row r="25">
      <c r="A25" s="10"/>
      <c r="B25" s="19" t="s">
        <v>31</v>
      </c>
      <c r="C25" s="20" t="s">
        <v>5</v>
      </c>
      <c r="D25" s="21">
        <v>1500.0</v>
      </c>
      <c r="E25" s="7"/>
      <c r="F25" s="7"/>
      <c r="G25" s="7"/>
      <c r="H25" s="7"/>
      <c r="I25" s="7"/>
      <c r="J25" s="7"/>
      <c r="K25" s="7"/>
      <c r="L25" s="7"/>
      <c r="M25" s="7"/>
      <c r="N25" s="3"/>
    </row>
    <row r="26">
      <c r="A26" s="10"/>
      <c r="B26" s="26" t="s">
        <v>32</v>
      </c>
      <c r="C26" s="27" t="s">
        <v>10</v>
      </c>
      <c r="D26" s="28">
        <v>0.03</v>
      </c>
      <c r="E26" s="7"/>
      <c r="F26" s="7"/>
      <c r="G26" s="7"/>
      <c r="H26" s="7"/>
      <c r="I26" s="7"/>
      <c r="J26" s="7"/>
      <c r="K26" s="7"/>
      <c r="L26" s="7"/>
      <c r="M26" s="7"/>
      <c r="N26" s="3"/>
    </row>
    <row r="27">
      <c r="A27" s="7"/>
      <c r="B27" s="7"/>
      <c r="C27" s="6"/>
      <c r="D27" s="7"/>
      <c r="E27" s="7"/>
      <c r="F27" s="7"/>
      <c r="G27" s="7"/>
      <c r="H27" s="7"/>
      <c r="I27" s="7"/>
      <c r="J27" s="7"/>
      <c r="K27" s="7"/>
      <c r="L27" s="7"/>
      <c r="M27" s="7"/>
      <c r="N27" s="3"/>
    </row>
    <row r="28">
      <c r="A28" s="5"/>
      <c r="B28" s="5" t="s">
        <v>33</v>
      </c>
      <c r="C28" s="6"/>
      <c r="D28" s="7"/>
      <c r="E28" s="7"/>
      <c r="F28" s="7"/>
      <c r="G28" s="7"/>
      <c r="H28" s="7"/>
      <c r="I28" s="7"/>
      <c r="J28" s="7"/>
      <c r="K28" s="7"/>
      <c r="L28" s="7"/>
      <c r="M28" s="7"/>
      <c r="N28" s="3"/>
    </row>
    <row r="29">
      <c r="A29" s="8"/>
      <c r="B29" s="9" t="s">
        <v>34</v>
      </c>
      <c r="E29" s="7"/>
      <c r="F29" s="7"/>
      <c r="G29" s="7"/>
      <c r="H29" s="7"/>
      <c r="I29" s="7"/>
      <c r="J29" s="7"/>
      <c r="K29" s="7"/>
      <c r="L29" s="7"/>
      <c r="M29" s="7"/>
      <c r="N29" s="3"/>
    </row>
    <row r="30">
      <c r="A30" s="10"/>
      <c r="B30" s="11" t="s">
        <v>35</v>
      </c>
      <c r="C30" s="12" t="s">
        <v>5</v>
      </c>
      <c r="D30" s="33">
        <f>(D12+D13+D14)*12</f>
        <v>16800</v>
      </c>
      <c r="E30" s="7"/>
      <c r="F30" s="7"/>
      <c r="G30" s="7"/>
      <c r="H30" s="7"/>
      <c r="I30" s="7"/>
      <c r="J30" s="7"/>
      <c r="K30" s="7"/>
      <c r="L30" s="7"/>
      <c r="M30" s="7"/>
      <c r="N30" s="3"/>
    </row>
    <row r="31">
      <c r="A31" s="10"/>
      <c r="B31" s="19" t="s">
        <v>23</v>
      </c>
      <c r="C31" s="20" t="s">
        <v>5</v>
      </c>
      <c r="D31" s="34">
        <f>SUM(D30*D18,D30*D19,D30*D20,D30*D21,D22,D23,D24,D25)</f>
        <v>6332</v>
      </c>
      <c r="E31" s="7"/>
      <c r="F31" s="7"/>
      <c r="G31" s="7"/>
      <c r="H31" s="7"/>
      <c r="I31" s="7"/>
      <c r="J31" s="7"/>
      <c r="K31" s="7"/>
      <c r="L31" s="7"/>
      <c r="M31" s="7"/>
      <c r="N31" s="3"/>
    </row>
    <row r="32">
      <c r="A32" s="10"/>
      <c r="B32" s="19" t="s">
        <v>36</v>
      </c>
      <c r="C32" s="20" t="s">
        <v>5</v>
      </c>
      <c r="D32" s="34">
        <f>SUM(D5,D5*(D7),D6)</f>
        <v>87500</v>
      </c>
      <c r="E32" s="7"/>
      <c r="F32" s="7"/>
      <c r="G32" s="7"/>
      <c r="H32" s="7"/>
      <c r="I32" s="7"/>
      <c r="J32" s="7"/>
      <c r="K32" s="7"/>
      <c r="L32" s="7"/>
      <c r="M32" s="7"/>
      <c r="N32" s="3"/>
    </row>
    <row r="33">
      <c r="A33" s="10"/>
      <c r="B33" s="19" t="s">
        <v>37</v>
      </c>
      <c r="C33" s="20" t="s">
        <v>5</v>
      </c>
      <c r="D33" s="34">
        <f>D30-D31</f>
        <v>10468</v>
      </c>
      <c r="E33" s="7"/>
      <c r="F33" s="7"/>
      <c r="G33" s="7"/>
      <c r="H33" s="7"/>
      <c r="I33" s="7"/>
      <c r="J33" s="7"/>
      <c r="K33" s="7"/>
      <c r="L33" s="7"/>
      <c r="M33" s="7"/>
      <c r="N33" s="3"/>
    </row>
    <row r="34">
      <c r="A34" s="10"/>
      <c r="B34" s="19" t="s">
        <v>38</v>
      </c>
      <c r="C34" s="20" t="s">
        <v>10</v>
      </c>
      <c r="D34" s="35">
        <f>D33/D32</f>
        <v>0.1196342857</v>
      </c>
      <c r="E34" s="7"/>
      <c r="F34" s="7"/>
      <c r="G34" s="7"/>
      <c r="H34" s="7"/>
      <c r="I34" s="7"/>
      <c r="J34" s="7"/>
      <c r="K34" s="7"/>
      <c r="L34" s="7"/>
      <c r="M34" s="7"/>
      <c r="N34" s="3"/>
    </row>
    <row r="35">
      <c r="A35" s="10"/>
      <c r="B35" s="26" t="s">
        <v>39</v>
      </c>
      <c r="C35" s="27" t="s">
        <v>5</v>
      </c>
      <c r="D35" s="29">
        <f>D8-D32</f>
        <v>32500</v>
      </c>
      <c r="E35" s="7"/>
      <c r="F35" s="7"/>
      <c r="G35" s="7"/>
      <c r="H35" s="7"/>
      <c r="I35" s="7"/>
      <c r="J35" s="7"/>
      <c r="K35" s="7"/>
      <c r="L35" s="7"/>
      <c r="M35" s="7"/>
      <c r="N35" s="3"/>
    </row>
    <row r="36">
      <c r="A36" s="8"/>
      <c r="B36" s="8"/>
      <c r="C36" s="6"/>
      <c r="D36" s="7"/>
      <c r="E36" s="7"/>
      <c r="F36" s="7"/>
      <c r="G36" s="7"/>
      <c r="H36" s="7"/>
      <c r="I36" s="7"/>
      <c r="J36" s="7"/>
      <c r="K36" s="7"/>
      <c r="L36" s="7"/>
      <c r="M36" s="7"/>
      <c r="N36" s="3"/>
    </row>
    <row r="37">
      <c r="A37" s="8"/>
      <c r="B37" s="9" t="s">
        <v>40</v>
      </c>
      <c r="E37" s="7"/>
      <c r="F37" s="9" t="s">
        <v>6</v>
      </c>
      <c r="I37" s="7"/>
      <c r="J37" s="9" t="s">
        <v>7</v>
      </c>
      <c r="M37" s="7"/>
      <c r="N37" s="3"/>
    </row>
    <row r="38">
      <c r="A38" s="10"/>
      <c r="B38" s="11" t="s">
        <v>41</v>
      </c>
      <c r="C38" s="12" t="s">
        <v>5</v>
      </c>
      <c r="D38" s="33">
        <f t="shared" ref="D38:D39" si="1">D32</f>
        <v>87500</v>
      </c>
      <c r="E38" s="7"/>
      <c r="F38" s="11" t="s">
        <v>41</v>
      </c>
      <c r="G38" s="12" t="s">
        <v>5</v>
      </c>
      <c r="H38" s="33">
        <f>D32-H9</f>
        <v>47500</v>
      </c>
      <c r="I38" s="7"/>
      <c r="J38" s="11" t="s">
        <v>41</v>
      </c>
      <c r="K38" s="12" t="s">
        <v>5</v>
      </c>
      <c r="L38" s="33">
        <f>D32-L9</f>
        <v>-2500</v>
      </c>
      <c r="M38" s="7"/>
      <c r="N38" s="3"/>
    </row>
    <row r="39">
      <c r="A39" s="10"/>
      <c r="B39" s="19" t="s">
        <v>42</v>
      </c>
      <c r="C39" s="20" t="s">
        <v>5</v>
      </c>
      <c r="D39" s="34">
        <f t="shared" si="1"/>
        <v>10468</v>
      </c>
      <c r="E39" s="7"/>
      <c r="F39" s="19" t="s">
        <v>43</v>
      </c>
      <c r="G39" s="20" t="s">
        <v>5</v>
      </c>
      <c r="H39" s="34">
        <f>'Conventional Amortization'!D11*12</f>
        <v>-3033.926513</v>
      </c>
      <c r="I39" s="7"/>
      <c r="J39" s="19" t="s">
        <v>43</v>
      </c>
      <c r="K39" s="20" t="s">
        <v>5</v>
      </c>
      <c r="L39" s="34">
        <f>'BRRRR Amortization'!D11*12</f>
        <v>-6826.334654</v>
      </c>
      <c r="M39" s="7"/>
      <c r="N39" s="3"/>
    </row>
    <row r="40">
      <c r="A40" s="10"/>
      <c r="B40" s="26" t="s">
        <v>44</v>
      </c>
      <c r="C40" s="27" t="s">
        <v>10</v>
      </c>
      <c r="D40" s="36">
        <f>D39/D38</f>
        <v>0.1196342857</v>
      </c>
      <c r="E40" s="7"/>
      <c r="F40" s="19" t="s">
        <v>42</v>
      </c>
      <c r="G40" s="20" t="s">
        <v>5</v>
      </c>
      <c r="H40" s="34">
        <f>D33+H39</f>
        <v>7434.073487</v>
      </c>
      <c r="I40" s="7"/>
      <c r="J40" s="19" t="s">
        <v>42</v>
      </c>
      <c r="K40" s="20" t="s">
        <v>5</v>
      </c>
      <c r="L40" s="34">
        <f>D33+L39</f>
        <v>3641.665346</v>
      </c>
      <c r="M40" s="7"/>
      <c r="N40" s="3"/>
    </row>
    <row r="41">
      <c r="A41" s="7"/>
      <c r="B41" s="7"/>
      <c r="C41" s="7"/>
      <c r="D41" s="7"/>
      <c r="E41" s="7"/>
      <c r="F41" s="19" t="s">
        <v>44</v>
      </c>
      <c r="G41" s="20" t="s">
        <v>10</v>
      </c>
      <c r="H41" s="35">
        <f>H40/H38</f>
        <v>0.1565068103</v>
      </c>
      <c r="I41" s="7"/>
      <c r="J41" s="19" t="s">
        <v>44</v>
      </c>
      <c r="K41" s="20" t="s">
        <v>10</v>
      </c>
      <c r="L41" s="35" t="str">
        <f>if(L38&lt;1,"Infinite!",(L40/L38))</f>
        <v>Infinite!</v>
      </c>
      <c r="M41" s="7"/>
      <c r="N41" s="3"/>
    </row>
    <row r="42">
      <c r="A42" s="7"/>
      <c r="B42" s="37" t="s">
        <v>45</v>
      </c>
      <c r="E42" s="7"/>
      <c r="F42" s="19" t="s">
        <v>46</v>
      </c>
      <c r="G42" s="20" t="s">
        <v>5</v>
      </c>
      <c r="H42" s="34">
        <f>-'Conventional Amortization'!E23</f>
        <v>447.0901876</v>
      </c>
      <c r="I42" s="7"/>
      <c r="J42" s="19" t="s">
        <v>46</v>
      </c>
      <c r="K42" s="20" t="s">
        <v>5</v>
      </c>
      <c r="L42" s="34">
        <f>-'BRRRR Amortization'!E23</f>
        <v>1005.952922</v>
      </c>
      <c r="M42" s="7"/>
      <c r="N42" s="3"/>
    </row>
    <row r="43">
      <c r="A43" s="7"/>
      <c r="B43" s="7"/>
      <c r="C43" s="7"/>
      <c r="D43" s="7"/>
      <c r="E43" s="7"/>
      <c r="F43" s="26" t="s">
        <v>47</v>
      </c>
      <c r="G43" s="27" t="s">
        <v>10</v>
      </c>
      <c r="H43" s="36">
        <f>(H42+H40)/H38</f>
        <v>0.1659192353</v>
      </c>
      <c r="I43" s="7"/>
      <c r="J43" s="26" t="s">
        <v>47</v>
      </c>
      <c r="K43" s="27" t="s">
        <v>10</v>
      </c>
      <c r="L43" s="36" t="str">
        <f>if(L38&lt;1,"Infinite!",(L42+L40)/L38)</f>
        <v>Infinite!</v>
      </c>
      <c r="M43" s="7"/>
      <c r="N43" s="3"/>
    </row>
    <row r="44">
      <c r="A44" s="10"/>
      <c r="B44" s="38" t="s">
        <v>48</v>
      </c>
      <c r="C44" s="7"/>
      <c r="D44" s="7"/>
      <c r="E44" s="7"/>
      <c r="F44" s="7"/>
      <c r="G44" s="7"/>
      <c r="H44" s="7"/>
      <c r="I44" s="7"/>
      <c r="J44" s="7"/>
      <c r="K44" s="7"/>
      <c r="L44" s="7"/>
      <c r="M44" s="7"/>
      <c r="N44" s="3"/>
    </row>
    <row r="45">
      <c r="A45" s="3"/>
      <c r="B45" s="39" t="s">
        <v>49</v>
      </c>
      <c r="C45" s="3"/>
      <c r="D45" s="3"/>
      <c r="E45" s="3"/>
      <c r="F45" s="40" t="s">
        <v>50</v>
      </c>
      <c r="M45" s="3"/>
      <c r="N45" s="3"/>
    </row>
    <row r="46">
      <c r="A46" s="3"/>
      <c r="B46" s="39" t="s">
        <v>51</v>
      </c>
      <c r="C46" s="3"/>
      <c r="D46" s="3"/>
      <c r="E46" s="3"/>
      <c r="M46" s="3"/>
      <c r="N46" s="3"/>
    </row>
    <row r="47">
      <c r="A47" s="3"/>
      <c r="B47" s="3"/>
      <c r="C47" s="3"/>
      <c r="D47" s="3"/>
      <c r="E47" s="3"/>
      <c r="M47" s="3"/>
      <c r="N47" s="3"/>
    </row>
    <row r="48">
      <c r="A48" s="41"/>
      <c r="B48" s="41"/>
      <c r="C48" s="42"/>
      <c r="D48" s="3"/>
      <c r="E48" s="3"/>
      <c r="F48" s="3"/>
      <c r="G48" s="3"/>
      <c r="H48" s="3"/>
      <c r="I48" s="3"/>
      <c r="J48" s="3"/>
      <c r="K48" s="3"/>
      <c r="L48" s="3"/>
      <c r="M48" s="3"/>
      <c r="N48" s="3"/>
    </row>
    <row r="56">
      <c r="C56" s="43"/>
    </row>
    <row r="57">
      <c r="C57" s="43"/>
    </row>
    <row r="58">
      <c r="C58" s="43"/>
    </row>
    <row r="59">
      <c r="C59" s="43"/>
    </row>
    <row r="60">
      <c r="C60" s="43"/>
    </row>
    <row r="61">
      <c r="C61" s="43"/>
    </row>
    <row r="62">
      <c r="C62" s="43"/>
    </row>
    <row r="63">
      <c r="C63" s="43"/>
    </row>
    <row r="64">
      <c r="C64" s="43"/>
    </row>
    <row r="65">
      <c r="C65" s="43"/>
    </row>
    <row r="66">
      <c r="C66" s="43"/>
    </row>
    <row r="67">
      <c r="C67" s="43"/>
    </row>
    <row r="68">
      <c r="C68" s="43"/>
    </row>
    <row r="69">
      <c r="C69" s="43"/>
    </row>
    <row r="70">
      <c r="C70" s="43"/>
    </row>
    <row r="71">
      <c r="C71" s="43"/>
    </row>
    <row r="72">
      <c r="C72" s="43"/>
    </row>
    <row r="73">
      <c r="C73" s="43"/>
    </row>
    <row r="74">
      <c r="C74" s="43"/>
    </row>
    <row r="75">
      <c r="C75" s="43"/>
    </row>
    <row r="76">
      <c r="C76" s="43"/>
    </row>
    <row r="77">
      <c r="C77" s="43"/>
    </row>
    <row r="78">
      <c r="C78" s="43"/>
    </row>
    <row r="79">
      <c r="C79" s="43"/>
    </row>
    <row r="80">
      <c r="C80" s="43"/>
    </row>
    <row r="81">
      <c r="C81" s="43"/>
    </row>
    <row r="82">
      <c r="C82" s="43"/>
    </row>
    <row r="83">
      <c r="C83" s="43"/>
    </row>
    <row r="84">
      <c r="C84" s="43"/>
    </row>
    <row r="85">
      <c r="C85" s="43"/>
    </row>
    <row r="86">
      <c r="C86" s="43"/>
    </row>
    <row r="87">
      <c r="C87" s="43"/>
    </row>
    <row r="88">
      <c r="C88" s="43"/>
    </row>
    <row r="89">
      <c r="C89" s="43"/>
    </row>
    <row r="90">
      <c r="C90" s="43"/>
    </row>
    <row r="91">
      <c r="C91" s="43"/>
    </row>
    <row r="92">
      <c r="C92" s="43"/>
    </row>
    <row r="93">
      <c r="C93" s="43"/>
    </row>
    <row r="94">
      <c r="C94" s="43"/>
    </row>
    <row r="95">
      <c r="C95" s="43"/>
    </row>
    <row r="96">
      <c r="C96" s="43"/>
    </row>
    <row r="97">
      <c r="C97" s="43"/>
    </row>
    <row r="98">
      <c r="C98" s="43"/>
    </row>
    <row r="99">
      <c r="C99" s="43"/>
    </row>
    <row r="100">
      <c r="C100" s="43"/>
    </row>
    <row r="101">
      <c r="C101" s="43"/>
    </row>
    <row r="102">
      <c r="C102" s="43"/>
    </row>
    <row r="103">
      <c r="C103" s="43"/>
    </row>
    <row r="104">
      <c r="C104" s="43"/>
    </row>
    <row r="105">
      <c r="C105" s="43"/>
    </row>
    <row r="106">
      <c r="C106" s="43"/>
    </row>
    <row r="107">
      <c r="C107" s="43"/>
    </row>
    <row r="108">
      <c r="C108" s="43"/>
    </row>
    <row r="109">
      <c r="C109" s="43"/>
    </row>
    <row r="110">
      <c r="C110" s="43"/>
    </row>
    <row r="111">
      <c r="C111" s="43"/>
    </row>
    <row r="112">
      <c r="C112" s="43"/>
    </row>
    <row r="113">
      <c r="C113" s="43"/>
    </row>
    <row r="114">
      <c r="C114" s="43"/>
    </row>
    <row r="115">
      <c r="C115" s="43"/>
    </row>
    <row r="116">
      <c r="C116" s="43"/>
    </row>
    <row r="117">
      <c r="C117" s="43"/>
    </row>
    <row r="118">
      <c r="C118" s="43"/>
    </row>
    <row r="119">
      <c r="C119" s="43"/>
    </row>
    <row r="120">
      <c r="C120" s="43"/>
    </row>
    <row r="121">
      <c r="C121" s="43"/>
    </row>
    <row r="122">
      <c r="C122" s="43"/>
    </row>
    <row r="123">
      <c r="C123" s="43"/>
    </row>
    <row r="124">
      <c r="C124" s="43"/>
    </row>
    <row r="125">
      <c r="C125" s="43"/>
    </row>
    <row r="126">
      <c r="C126" s="43"/>
    </row>
    <row r="127">
      <c r="C127" s="43"/>
    </row>
    <row r="128">
      <c r="C128" s="43"/>
    </row>
    <row r="129">
      <c r="C129" s="43"/>
    </row>
    <row r="130">
      <c r="C130" s="43"/>
    </row>
    <row r="131">
      <c r="C131" s="43"/>
    </row>
    <row r="132">
      <c r="C132" s="43"/>
    </row>
    <row r="133">
      <c r="C133" s="43"/>
    </row>
    <row r="134">
      <c r="C134" s="43"/>
    </row>
    <row r="135">
      <c r="C135" s="43"/>
    </row>
    <row r="136">
      <c r="C136" s="43"/>
    </row>
    <row r="137">
      <c r="C137" s="43"/>
    </row>
    <row r="138">
      <c r="C138" s="43"/>
    </row>
    <row r="139">
      <c r="C139" s="43"/>
    </row>
    <row r="140">
      <c r="C140" s="43"/>
    </row>
    <row r="141">
      <c r="C141" s="43"/>
    </row>
    <row r="142">
      <c r="C142" s="43"/>
    </row>
    <row r="143">
      <c r="C143" s="43"/>
    </row>
    <row r="144">
      <c r="C144" s="43"/>
    </row>
    <row r="145">
      <c r="C145" s="43"/>
    </row>
    <row r="146">
      <c r="C146" s="43"/>
    </row>
    <row r="147">
      <c r="C147" s="43"/>
    </row>
    <row r="148">
      <c r="C148" s="43"/>
    </row>
    <row r="149">
      <c r="C149" s="43"/>
    </row>
    <row r="150">
      <c r="C150" s="43"/>
    </row>
    <row r="151">
      <c r="C151" s="43"/>
    </row>
    <row r="152">
      <c r="C152" s="43"/>
    </row>
    <row r="153">
      <c r="C153" s="43"/>
    </row>
    <row r="154">
      <c r="C154" s="43"/>
    </row>
    <row r="155">
      <c r="C155" s="43"/>
    </row>
    <row r="156">
      <c r="C156" s="43"/>
    </row>
    <row r="157">
      <c r="C157" s="43"/>
    </row>
    <row r="158">
      <c r="C158" s="43"/>
    </row>
    <row r="159">
      <c r="C159" s="43"/>
    </row>
    <row r="160">
      <c r="C160" s="43"/>
    </row>
    <row r="161">
      <c r="C161" s="43"/>
    </row>
    <row r="162">
      <c r="C162" s="43"/>
    </row>
    <row r="163">
      <c r="C163" s="43"/>
    </row>
    <row r="164">
      <c r="C164" s="43"/>
    </row>
    <row r="165">
      <c r="C165" s="43"/>
    </row>
    <row r="166">
      <c r="C166" s="43"/>
    </row>
    <row r="167">
      <c r="C167" s="43"/>
    </row>
    <row r="168">
      <c r="C168" s="43"/>
    </row>
    <row r="169">
      <c r="C169" s="43"/>
    </row>
    <row r="170">
      <c r="C170" s="43"/>
    </row>
    <row r="171">
      <c r="C171" s="43"/>
    </row>
    <row r="172">
      <c r="C172" s="43"/>
    </row>
    <row r="173">
      <c r="C173" s="43"/>
    </row>
    <row r="174">
      <c r="C174" s="43"/>
    </row>
    <row r="175">
      <c r="C175" s="43"/>
    </row>
    <row r="176">
      <c r="C176" s="43"/>
    </row>
    <row r="177">
      <c r="C177" s="43"/>
    </row>
    <row r="178">
      <c r="C178" s="43"/>
    </row>
    <row r="179">
      <c r="C179" s="43"/>
    </row>
    <row r="180">
      <c r="C180" s="43"/>
    </row>
    <row r="181">
      <c r="C181" s="43"/>
    </row>
    <row r="182">
      <c r="C182" s="43"/>
    </row>
    <row r="183">
      <c r="C183" s="43"/>
    </row>
    <row r="184">
      <c r="C184" s="43"/>
    </row>
    <row r="185">
      <c r="C185" s="43"/>
    </row>
    <row r="186">
      <c r="C186" s="43"/>
    </row>
    <row r="187">
      <c r="C187" s="43"/>
    </row>
    <row r="188">
      <c r="C188" s="43"/>
    </row>
    <row r="189">
      <c r="C189" s="43"/>
    </row>
    <row r="190">
      <c r="C190" s="43"/>
    </row>
    <row r="191">
      <c r="C191" s="43"/>
    </row>
    <row r="192">
      <c r="C192" s="43"/>
    </row>
    <row r="193">
      <c r="C193" s="43"/>
    </row>
    <row r="194">
      <c r="C194" s="43"/>
    </row>
    <row r="195">
      <c r="C195" s="43"/>
    </row>
    <row r="196">
      <c r="C196" s="43"/>
    </row>
    <row r="197">
      <c r="C197" s="43"/>
    </row>
    <row r="198">
      <c r="C198" s="43"/>
    </row>
    <row r="199">
      <c r="C199" s="43"/>
    </row>
    <row r="200">
      <c r="C200" s="43"/>
    </row>
    <row r="201">
      <c r="C201" s="43"/>
    </row>
    <row r="202">
      <c r="C202" s="43"/>
    </row>
    <row r="203">
      <c r="C203" s="43"/>
    </row>
    <row r="204">
      <c r="C204" s="43"/>
    </row>
    <row r="205">
      <c r="C205" s="43"/>
    </row>
    <row r="206">
      <c r="C206" s="43"/>
    </row>
    <row r="207">
      <c r="C207" s="43"/>
    </row>
    <row r="208">
      <c r="C208" s="43"/>
    </row>
    <row r="209">
      <c r="C209" s="43"/>
    </row>
    <row r="210">
      <c r="C210" s="43"/>
    </row>
    <row r="211">
      <c r="C211" s="43"/>
    </row>
    <row r="212">
      <c r="C212" s="43"/>
    </row>
    <row r="213">
      <c r="C213" s="43"/>
    </row>
    <row r="214">
      <c r="C214" s="43"/>
    </row>
    <row r="215">
      <c r="C215" s="43"/>
    </row>
    <row r="216">
      <c r="C216" s="43"/>
    </row>
    <row r="217">
      <c r="C217" s="43"/>
    </row>
    <row r="218">
      <c r="C218" s="43"/>
    </row>
    <row r="219">
      <c r="C219" s="43"/>
    </row>
    <row r="220">
      <c r="C220" s="43"/>
    </row>
    <row r="221">
      <c r="C221" s="43"/>
    </row>
    <row r="222">
      <c r="C222" s="43"/>
    </row>
    <row r="223">
      <c r="C223" s="43"/>
    </row>
    <row r="224">
      <c r="C224" s="43"/>
    </row>
    <row r="225">
      <c r="C225" s="43"/>
    </row>
    <row r="226">
      <c r="C226" s="43"/>
    </row>
    <row r="227">
      <c r="C227" s="43"/>
    </row>
    <row r="228">
      <c r="C228" s="43"/>
    </row>
    <row r="229">
      <c r="C229" s="43"/>
    </row>
    <row r="230">
      <c r="C230" s="43"/>
    </row>
    <row r="231">
      <c r="C231" s="43"/>
    </row>
    <row r="232">
      <c r="C232" s="43"/>
    </row>
    <row r="233">
      <c r="C233" s="43"/>
    </row>
    <row r="234">
      <c r="C234" s="43"/>
    </row>
    <row r="235">
      <c r="C235" s="43"/>
    </row>
    <row r="236">
      <c r="C236" s="43"/>
    </row>
    <row r="237">
      <c r="C237" s="43"/>
    </row>
    <row r="238">
      <c r="C238" s="43"/>
    </row>
    <row r="239">
      <c r="C239" s="43"/>
    </row>
    <row r="240">
      <c r="C240" s="43"/>
    </row>
    <row r="241">
      <c r="C241" s="43"/>
    </row>
    <row r="242">
      <c r="C242" s="43"/>
    </row>
    <row r="243">
      <c r="C243" s="43"/>
    </row>
    <row r="244">
      <c r="C244" s="43"/>
    </row>
    <row r="245">
      <c r="C245" s="43"/>
    </row>
    <row r="246">
      <c r="C246" s="43"/>
    </row>
    <row r="247">
      <c r="C247" s="43"/>
    </row>
    <row r="248">
      <c r="C248" s="43"/>
    </row>
    <row r="249">
      <c r="C249" s="43"/>
    </row>
    <row r="250">
      <c r="C250" s="43"/>
    </row>
    <row r="251">
      <c r="C251" s="43"/>
    </row>
    <row r="252">
      <c r="C252" s="43"/>
    </row>
    <row r="253">
      <c r="C253" s="43"/>
    </row>
    <row r="254">
      <c r="C254" s="43"/>
    </row>
    <row r="255">
      <c r="C255" s="43"/>
    </row>
    <row r="256">
      <c r="C256" s="43"/>
    </row>
    <row r="257">
      <c r="C257" s="43"/>
    </row>
    <row r="258">
      <c r="C258" s="43"/>
    </row>
    <row r="259">
      <c r="C259" s="43"/>
    </row>
    <row r="260">
      <c r="C260" s="43"/>
    </row>
    <row r="261">
      <c r="C261" s="43"/>
    </row>
    <row r="262">
      <c r="C262" s="43"/>
    </row>
    <row r="263">
      <c r="C263" s="43"/>
    </row>
    <row r="264">
      <c r="C264" s="43"/>
    </row>
    <row r="265">
      <c r="C265" s="43"/>
    </row>
    <row r="266">
      <c r="C266" s="43"/>
    </row>
    <row r="267">
      <c r="C267" s="43"/>
    </row>
    <row r="268">
      <c r="C268" s="43"/>
    </row>
    <row r="269">
      <c r="C269" s="43"/>
    </row>
    <row r="270">
      <c r="C270" s="43"/>
    </row>
    <row r="271">
      <c r="C271" s="43"/>
    </row>
    <row r="272">
      <c r="C272" s="43"/>
    </row>
    <row r="273">
      <c r="C273" s="43"/>
    </row>
    <row r="274">
      <c r="C274" s="43"/>
    </row>
    <row r="275">
      <c r="C275" s="43"/>
    </row>
    <row r="276">
      <c r="C276" s="43"/>
    </row>
    <row r="277">
      <c r="C277" s="43"/>
    </row>
    <row r="278">
      <c r="C278" s="43"/>
    </row>
    <row r="279">
      <c r="C279" s="43"/>
    </row>
    <row r="280">
      <c r="C280" s="43"/>
    </row>
    <row r="281">
      <c r="C281" s="43"/>
    </row>
    <row r="282">
      <c r="C282" s="43"/>
    </row>
    <row r="283">
      <c r="C283" s="43"/>
    </row>
    <row r="284">
      <c r="C284" s="43"/>
    </row>
    <row r="285">
      <c r="C285" s="43"/>
    </row>
    <row r="286">
      <c r="C286" s="43"/>
    </row>
    <row r="287">
      <c r="C287" s="43"/>
    </row>
    <row r="288">
      <c r="C288" s="43"/>
    </row>
    <row r="289">
      <c r="C289" s="43"/>
    </row>
    <row r="290">
      <c r="C290" s="43"/>
    </row>
    <row r="291">
      <c r="C291" s="43"/>
    </row>
    <row r="292">
      <c r="C292" s="43"/>
    </row>
    <row r="293">
      <c r="C293" s="43"/>
    </row>
    <row r="294">
      <c r="C294" s="43"/>
    </row>
    <row r="295">
      <c r="C295" s="43"/>
    </row>
    <row r="296">
      <c r="C296" s="43"/>
    </row>
    <row r="297">
      <c r="C297" s="43"/>
    </row>
    <row r="298">
      <c r="C298" s="43"/>
    </row>
    <row r="299">
      <c r="C299" s="43"/>
    </row>
    <row r="300">
      <c r="C300" s="43"/>
    </row>
    <row r="301">
      <c r="C301" s="43"/>
    </row>
    <row r="302">
      <c r="C302" s="43"/>
    </row>
    <row r="303">
      <c r="C303" s="43"/>
    </row>
    <row r="304">
      <c r="C304" s="43"/>
    </row>
    <row r="305">
      <c r="C305" s="43"/>
    </row>
    <row r="306">
      <c r="C306" s="43"/>
    </row>
    <row r="307">
      <c r="C307" s="43"/>
    </row>
    <row r="308">
      <c r="C308" s="43"/>
    </row>
    <row r="309">
      <c r="C309" s="43"/>
    </row>
    <row r="310">
      <c r="C310" s="43"/>
    </row>
    <row r="311">
      <c r="C311" s="43"/>
    </row>
    <row r="312">
      <c r="C312" s="43"/>
    </row>
    <row r="313">
      <c r="C313" s="43"/>
    </row>
    <row r="314">
      <c r="C314" s="43"/>
    </row>
    <row r="315">
      <c r="C315" s="43"/>
    </row>
    <row r="316">
      <c r="C316" s="43"/>
    </row>
    <row r="317">
      <c r="C317" s="43"/>
    </row>
    <row r="318">
      <c r="C318" s="43"/>
    </row>
    <row r="319">
      <c r="C319" s="43"/>
    </row>
    <row r="320">
      <c r="C320" s="43"/>
    </row>
    <row r="321">
      <c r="C321" s="43"/>
    </row>
    <row r="322">
      <c r="C322" s="43"/>
    </row>
    <row r="323">
      <c r="C323" s="43"/>
    </row>
    <row r="324">
      <c r="C324" s="43"/>
    </row>
    <row r="325">
      <c r="C325" s="43"/>
    </row>
    <row r="326">
      <c r="C326" s="43"/>
    </row>
    <row r="327">
      <c r="C327" s="43"/>
    </row>
    <row r="328">
      <c r="C328" s="43"/>
    </row>
    <row r="329">
      <c r="C329" s="43"/>
    </row>
    <row r="330">
      <c r="C330" s="43"/>
    </row>
    <row r="331">
      <c r="C331" s="43"/>
    </row>
    <row r="332">
      <c r="C332" s="43"/>
    </row>
    <row r="333">
      <c r="C333" s="43"/>
    </row>
    <row r="334">
      <c r="C334" s="43"/>
    </row>
    <row r="335">
      <c r="C335" s="43"/>
    </row>
    <row r="336">
      <c r="C336" s="43"/>
    </row>
    <row r="337">
      <c r="C337" s="43"/>
    </row>
    <row r="338">
      <c r="C338" s="43"/>
    </row>
    <row r="339">
      <c r="C339" s="43"/>
    </row>
    <row r="340">
      <c r="C340" s="43"/>
    </row>
    <row r="341">
      <c r="C341" s="43"/>
    </row>
    <row r="342">
      <c r="C342" s="43"/>
    </row>
    <row r="343">
      <c r="C343" s="43"/>
    </row>
    <row r="344">
      <c r="C344" s="43"/>
    </row>
    <row r="345">
      <c r="C345" s="43"/>
    </row>
    <row r="346">
      <c r="C346" s="43"/>
    </row>
    <row r="347">
      <c r="C347" s="43"/>
    </row>
    <row r="348">
      <c r="C348" s="43"/>
    </row>
    <row r="349">
      <c r="C349" s="43"/>
    </row>
    <row r="350">
      <c r="C350" s="43"/>
    </row>
    <row r="351">
      <c r="C351" s="43"/>
    </row>
    <row r="352">
      <c r="C352" s="43"/>
    </row>
    <row r="353">
      <c r="C353" s="43"/>
    </row>
    <row r="354">
      <c r="C354" s="43"/>
    </row>
    <row r="355">
      <c r="C355" s="43"/>
    </row>
    <row r="356">
      <c r="C356" s="43"/>
    </row>
    <row r="357">
      <c r="C357" s="43"/>
    </row>
    <row r="358">
      <c r="C358" s="43"/>
    </row>
    <row r="359">
      <c r="C359" s="43"/>
    </row>
    <row r="360">
      <c r="C360" s="43"/>
    </row>
    <row r="361">
      <c r="C361" s="43"/>
    </row>
    <row r="362">
      <c r="C362" s="43"/>
    </row>
    <row r="363">
      <c r="C363" s="43"/>
    </row>
    <row r="364">
      <c r="C364" s="43"/>
    </row>
    <row r="365">
      <c r="C365" s="43"/>
    </row>
    <row r="366">
      <c r="C366" s="43"/>
    </row>
    <row r="367">
      <c r="C367" s="43"/>
    </row>
    <row r="368">
      <c r="C368" s="43"/>
    </row>
    <row r="369">
      <c r="C369" s="43"/>
    </row>
    <row r="370">
      <c r="C370" s="43"/>
    </row>
    <row r="371">
      <c r="C371" s="43"/>
    </row>
    <row r="372">
      <c r="C372" s="43"/>
    </row>
    <row r="373">
      <c r="C373" s="43"/>
    </row>
    <row r="374">
      <c r="C374" s="43"/>
    </row>
    <row r="375">
      <c r="C375" s="43"/>
    </row>
    <row r="376">
      <c r="C376" s="43"/>
    </row>
    <row r="377">
      <c r="C377" s="43"/>
    </row>
    <row r="378">
      <c r="C378" s="43"/>
    </row>
    <row r="379">
      <c r="C379" s="43"/>
    </row>
    <row r="380">
      <c r="C380" s="43"/>
    </row>
    <row r="381">
      <c r="C381" s="43"/>
    </row>
    <row r="382">
      <c r="C382" s="43"/>
    </row>
    <row r="383">
      <c r="C383" s="43"/>
    </row>
    <row r="384">
      <c r="C384" s="43"/>
    </row>
    <row r="385">
      <c r="C385" s="43"/>
    </row>
    <row r="386">
      <c r="C386" s="43"/>
    </row>
    <row r="387">
      <c r="C387" s="43"/>
    </row>
    <row r="388">
      <c r="C388" s="43"/>
    </row>
    <row r="389">
      <c r="C389" s="43"/>
    </row>
    <row r="390">
      <c r="C390" s="43"/>
    </row>
    <row r="391">
      <c r="C391" s="43"/>
    </row>
    <row r="392">
      <c r="C392" s="43"/>
    </row>
    <row r="393">
      <c r="C393" s="43"/>
    </row>
    <row r="394">
      <c r="C394" s="43"/>
    </row>
    <row r="395">
      <c r="C395" s="43"/>
    </row>
    <row r="396">
      <c r="C396" s="43"/>
    </row>
    <row r="397">
      <c r="C397" s="43"/>
    </row>
    <row r="398">
      <c r="C398" s="43"/>
    </row>
    <row r="399">
      <c r="C399" s="43"/>
    </row>
    <row r="400">
      <c r="C400" s="43"/>
    </row>
    <row r="401">
      <c r="C401" s="43"/>
    </row>
    <row r="402">
      <c r="C402" s="43"/>
    </row>
    <row r="403">
      <c r="C403" s="43"/>
    </row>
    <row r="404">
      <c r="C404" s="43"/>
    </row>
    <row r="405">
      <c r="C405" s="43"/>
    </row>
    <row r="406">
      <c r="C406" s="43"/>
    </row>
    <row r="407">
      <c r="C407" s="43"/>
    </row>
    <row r="408">
      <c r="C408" s="43"/>
    </row>
    <row r="409">
      <c r="C409" s="43"/>
    </row>
    <row r="410">
      <c r="C410" s="43"/>
    </row>
    <row r="411">
      <c r="C411" s="43"/>
    </row>
    <row r="412">
      <c r="C412" s="43"/>
    </row>
    <row r="413">
      <c r="C413" s="43"/>
    </row>
    <row r="414">
      <c r="C414" s="43"/>
    </row>
    <row r="415">
      <c r="C415" s="43"/>
    </row>
    <row r="416">
      <c r="C416" s="43"/>
    </row>
    <row r="417">
      <c r="C417" s="43"/>
    </row>
    <row r="418">
      <c r="C418" s="43"/>
    </row>
    <row r="419">
      <c r="C419" s="43"/>
    </row>
    <row r="420">
      <c r="C420" s="43"/>
    </row>
    <row r="421">
      <c r="C421" s="43"/>
    </row>
    <row r="422">
      <c r="C422" s="43"/>
    </row>
    <row r="423">
      <c r="C423" s="43"/>
    </row>
    <row r="424">
      <c r="C424" s="43"/>
    </row>
    <row r="425">
      <c r="C425" s="43"/>
    </row>
    <row r="426">
      <c r="C426" s="43"/>
    </row>
    <row r="427">
      <c r="C427" s="43"/>
    </row>
    <row r="428">
      <c r="C428" s="43"/>
    </row>
    <row r="429">
      <c r="C429" s="43"/>
    </row>
    <row r="430">
      <c r="C430" s="43"/>
    </row>
    <row r="431">
      <c r="C431" s="43"/>
    </row>
    <row r="432">
      <c r="C432" s="43"/>
    </row>
    <row r="433">
      <c r="C433" s="43"/>
    </row>
    <row r="434">
      <c r="C434" s="43"/>
    </row>
    <row r="435">
      <c r="C435" s="43"/>
    </row>
    <row r="436">
      <c r="C436" s="43"/>
    </row>
    <row r="437">
      <c r="C437" s="43"/>
    </row>
    <row r="438">
      <c r="C438" s="43"/>
    </row>
    <row r="439">
      <c r="C439" s="43"/>
    </row>
    <row r="440">
      <c r="C440" s="43"/>
    </row>
    <row r="441">
      <c r="C441" s="43"/>
    </row>
    <row r="442">
      <c r="C442" s="43"/>
    </row>
    <row r="443">
      <c r="C443" s="43"/>
    </row>
    <row r="444">
      <c r="C444" s="43"/>
    </row>
    <row r="445">
      <c r="C445" s="43"/>
    </row>
    <row r="446">
      <c r="C446" s="43"/>
    </row>
    <row r="447">
      <c r="C447" s="43"/>
    </row>
    <row r="448">
      <c r="C448" s="43"/>
    </row>
    <row r="449">
      <c r="C449" s="43"/>
    </row>
    <row r="450">
      <c r="C450" s="43"/>
    </row>
    <row r="451">
      <c r="C451" s="43"/>
    </row>
    <row r="452">
      <c r="C452" s="43"/>
    </row>
    <row r="453">
      <c r="C453" s="43"/>
    </row>
    <row r="454">
      <c r="C454" s="43"/>
    </row>
    <row r="455">
      <c r="C455" s="43"/>
    </row>
    <row r="456">
      <c r="C456" s="43"/>
    </row>
    <row r="457">
      <c r="C457" s="43"/>
    </row>
    <row r="458">
      <c r="C458" s="43"/>
    </row>
    <row r="459">
      <c r="C459" s="43"/>
    </row>
    <row r="460">
      <c r="C460" s="43"/>
    </row>
    <row r="461">
      <c r="C461" s="43"/>
    </row>
    <row r="462">
      <c r="C462" s="43"/>
    </row>
    <row r="463">
      <c r="C463" s="43"/>
    </row>
    <row r="464">
      <c r="C464" s="43"/>
    </row>
    <row r="465">
      <c r="C465" s="43"/>
    </row>
    <row r="466">
      <c r="C466" s="43"/>
    </row>
    <row r="467">
      <c r="C467" s="43"/>
    </row>
    <row r="468">
      <c r="C468" s="43"/>
    </row>
    <row r="469">
      <c r="C469" s="43"/>
    </row>
    <row r="470">
      <c r="C470" s="43"/>
    </row>
    <row r="471">
      <c r="C471" s="43"/>
    </row>
    <row r="472">
      <c r="C472" s="43"/>
    </row>
    <row r="473">
      <c r="C473" s="43"/>
    </row>
    <row r="474">
      <c r="C474" s="43"/>
    </row>
    <row r="475">
      <c r="C475" s="43"/>
    </row>
    <row r="476">
      <c r="C476" s="43"/>
    </row>
    <row r="477">
      <c r="C477" s="43"/>
    </row>
    <row r="478">
      <c r="C478" s="43"/>
    </row>
    <row r="479">
      <c r="C479" s="43"/>
    </row>
    <row r="480">
      <c r="C480" s="43"/>
    </row>
    <row r="481">
      <c r="C481" s="43"/>
    </row>
    <row r="482">
      <c r="C482" s="43"/>
    </row>
    <row r="483">
      <c r="C483" s="43"/>
    </row>
    <row r="484">
      <c r="C484" s="43"/>
    </row>
    <row r="485">
      <c r="C485" s="43"/>
    </row>
    <row r="486">
      <c r="C486" s="43"/>
    </row>
    <row r="487">
      <c r="C487" s="43"/>
    </row>
    <row r="488">
      <c r="C488" s="43"/>
    </row>
    <row r="489">
      <c r="C489" s="43"/>
    </row>
    <row r="490">
      <c r="C490" s="43"/>
    </row>
    <row r="491">
      <c r="C491" s="43"/>
    </row>
    <row r="492">
      <c r="C492" s="43"/>
    </row>
    <row r="493">
      <c r="C493" s="43"/>
    </row>
    <row r="494">
      <c r="C494" s="43"/>
    </row>
    <row r="495">
      <c r="C495" s="43"/>
    </row>
    <row r="496">
      <c r="C496" s="43"/>
    </row>
    <row r="497">
      <c r="C497" s="43"/>
    </row>
    <row r="498">
      <c r="C498" s="43"/>
    </row>
    <row r="499">
      <c r="C499" s="43"/>
    </row>
    <row r="500">
      <c r="C500" s="43"/>
    </row>
    <row r="501">
      <c r="C501" s="43"/>
    </row>
    <row r="502">
      <c r="C502" s="43"/>
    </row>
    <row r="503">
      <c r="C503" s="43"/>
    </row>
    <row r="504">
      <c r="C504" s="43"/>
    </row>
    <row r="505">
      <c r="C505" s="43"/>
    </row>
    <row r="506">
      <c r="C506" s="43"/>
    </row>
    <row r="507">
      <c r="C507" s="43"/>
    </row>
    <row r="508">
      <c r="C508" s="43"/>
    </row>
    <row r="509">
      <c r="C509" s="43"/>
    </row>
    <row r="510">
      <c r="C510" s="43"/>
    </row>
    <row r="511">
      <c r="C511" s="43"/>
    </row>
    <row r="512">
      <c r="C512" s="43"/>
    </row>
    <row r="513">
      <c r="C513" s="43"/>
    </row>
    <row r="514">
      <c r="C514" s="43"/>
    </row>
    <row r="515">
      <c r="C515" s="43"/>
    </row>
    <row r="516">
      <c r="C516" s="43"/>
    </row>
    <row r="517">
      <c r="C517" s="43"/>
    </row>
    <row r="518">
      <c r="C518" s="43"/>
    </row>
    <row r="519">
      <c r="C519" s="43"/>
    </row>
    <row r="520">
      <c r="C520" s="43"/>
    </row>
    <row r="521">
      <c r="C521" s="43"/>
    </row>
    <row r="522">
      <c r="C522" s="43"/>
    </row>
    <row r="523">
      <c r="C523" s="43"/>
    </row>
    <row r="524">
      <c r="C524" s="43"/>
    </row>
    <row r="525">
      <c r="C525" s="43"/>
    </row>
    <row r="526">
      <c r="C526" s="43"/>
    </row>
    <row r="527">
      <c r="C527" s="43"/>
    </row>
    <row r="528">
      <c r="C528" s="43"/>
    </row>
    <row r="529">
      <c r="C529" s="43"/>
    </row>
    <row r="530">
      <c r="C530" s="43"/>
    </row>
    <row r="531">
      <c r="C531" s="43"/>
    </row>
    <row r="532">
      <c r="C532" s="43"/>
    </row>
    <row r="533">
      <c r="C533" s="43"/>
    </row>
    <row r="534">
      <c r="C534" s="43"/>
    </row>
    <row r="535">
      <c r="C535" s="43"/>
    </row>
    <row r="536">
      <c r="C536" s="43"/>
    </row>
    <row r="537">
      <c r="C537" s="43"/>
    </row>
    <row r="538">
      <c r="C538" s="43"/>
    </row>
    <row r="539">
      <c r="C539" s="43"/>
    </row>
    <row r="540">
      <c r="C540" s="43"/>
    </row>
    <row r="541">
      <c r="C541" s="43"/>
    </row>
    <row r="542">
      <c r="C542" s="43"/>
    </row>
    <row r="543">
      <c r="C543" s="43"/>
    </row>
    <row r="544">
      <c r="C544" s="43"/>
    </row>
    <row r="545">
      <c r="C545" s="43"/>
    </row>
    <row r="546">
      <c r="C546" s="43"/>
    </row>
    <row r="547">
      <c r="C547" s="43"/>
    </row>
    <row r="548">
      <c r="C548" s="43"/>
    </row>
    <row r="549">
      <c r="C549" s="43"/>
    </row>
    <row r="550">
      <c r="C550" s="43"/>
    </row>
    <row r="551">
      <c r="C551" s="43"/>
    </row>
    <row r="552">
      <c r="C552" s="43"/>
    </row>
    <row r="553">
      <c r="C553" s="43"/>
    </row>
    <row r="554">
      <c r="C554" s="43"/>
    </row>
    <row r="555">
      <c r="C555" s="43"/>
    </row>
    <row r="556">
      <c r="C556" s="43"/>
    </row>
    <row r="557">
      <c r="C557" s="43"/>
    </row>
    <row r="558">
      <c r="C558" s="43"/>
    </row>
    <row r="559">
      <c r="C559" s="43"/>
    </row>
    <row r="560">
      <c r="C560" s="43"/>
    </row>
    <row r="561">
      <c r="C561" s="43"/>
    </row>
    <row r="562">
      <c r="C562" s="43"/>
    </row>
    <row r="563">
      <c r="C563" s="43"/>
    </row>
    <row r="564">
      <c r="C564" s="43"/>
    </row>
    <row r="565">
      <c r="C565" s="43"/>
    </row>
    <row r="566">
      <c r="C566" s="43"/>
    </row>
    <row r="567">
      <c r="C567" s="43"/>
    </row>
    <row r="568">
      <c r="C568" s="43"/>
    </row>
    <row r="569">
      <c r="C569" s="43"/>
    </row>
    <row r="570">
      <c r="C570" s="43"/>
    </row>
    <row r="571">
      <c r="C571" s="43"/>
    </row>
    <row r="572">
      <c r="C572" s="43"/>
    </row>
    <row r="573">
      <c r="C573" s="43"/>
    </row>
    <row r="574">
      <c r="C574" s="43"/>
    </row>
    <row r="575">
      <c r="C575" s="43"/>
    </row>
    <row r="576">
      <c r="C576" s="43"/>
    </row>
    <row r="577">
      <c r="C577" s="43"/>
    </row>
    <row r="578">
      <c r="C578" s="43"/>
    </row>
    <row r="579">
      <c r="C579" s="43"/>
    </row>
    <row r="580">
      <c r="C580" s="43"/>
    </row>
    <row r="581">
      <c r="C581" s="43"/>
    </row>
    <row r="582">
      <c r="C582" s="43"/>
    </row>
    <row r="583">
      <c r="C583" s="43"/>
    </row>
    <row r="584">
      <c r="C584" s="43"/>
    </row>
    <row r="585">
      <c r="C585" s="43"/>
    </row>
    <row r="586">
      <c r="C586" s="43"/>
    </row>
    <row r="587">
      <c r="C587" s="43"/>
    </row>
    <row r="588">
      <c r="C588" s="43"/>
    </row>
    <row r="589">
      <c r="C589" s="43"/>
    </row>
    <row r="590">
      <c r="C590" s="43"/>
    </row>
    <row r="591">
      <c r="C591" s="43"/>
    </row>
    <row r="592">
      <c r="C592" s="43"/>
    </row>
    <row r="593">
      <c r="C593" s="43"/>
    </row>
    <row r="594">
      <c r="C594" s="43"/>
    </row>
    <row r="595">
      <c r="C595" s="43"/>
    </row>
    <row r="596">
      <c r="C596" s="43"/>
    </row>
    <row r="597">
      <c r="C597" s="43"/>
    </row>
    <row r="598">
      <c r="C598" s="43"/>
    </row>
    <row r="599">
      <c r="C599" s="43"/>
    </row>
    <row r="600">
      <c r="C600" s="43"/>
    </row>
    <row r="601">
      <c r="C601" s="43"/>
    </row>
    <row r="602">
      <c r="C602" s="43"/>
    </row>
    <row r="603">
      <c r="C603" s="43"/>
    </row>
    <row r="604">
      <c r="C604" s="43"/>
    </row>
    <row r="605">
      <c r="C605" s="43"/>
    </row>
    <row r="606">
      <c r="C606" s="43"/>
    </row>
    <row r="607">
      <c r="C607" s="43"/>
    </row>
    <row r="608">
      <c r="C608" s="43"/>
    </row>
    <row r="609">
      <c r="C609" s="43"/>
    </row>
    <row r="610">
      <c r="C610" s="43"/>
    </row>
    <row r="611">
      <c r="C611" s="43"/>
    </row>
    <row r="612">
      <c r="C612" s="43"/>
    </row>
    <row r="613">
      <c r="C613" s="43"/>
    </row>
    <row r="614">
      <c r="C614" s="43"/>
    </row>
    <row r="615">
      <c r="C615" s="43"/>
    </row>
    <row r="616">
      <c r="C616" s="43"/>
    </row>
    <row r="617">
      <c r="C617" s="43"/>
    </row>
    <row r="618">
      <c r="C618" s="43"/>
    </row>
    <row r="619">
      <c r="C619" s="43"/>
    </row>
    <row r="620">
      <c r="C620" s="43"/>
    </row>
    <row r="621">
      <c r="C621" s="43"/>
    </row>
    <row r="622">
      <c r="C622" s="43"/>
    </row>
    <row r="623">
      <c r="C623" s="43"/>
    </row>
    <row r="624">
      <c r="C624" s="43"/>
    </row>
    <row r="625">
      <c r="C625" s="43"/>
    </row>
    <row r="626">
      <c r="C626" s="43"/>
    </row>
    <row r="627">
      <c r="C627" s="43"/>
    </row>
    <row r="628">
      <c r="C628" s="43"/>
    </row>
    <row r="629">
      <c r="C629" s="43"/>
    </row>
    <row r="630">
      <c r="C630" s="43"/>
    </row>
    <row r="631">
      <c r="C631" s="43"/>
    </row>
    <row r="632">
      <c r="C632" s="43"/>
    </row>
    <row r="633">
      <c r="C633" s="43"/>
    </row>
    <row r="634">
      <c r="C634" s="43"/>
    </row>
    <row r="635">
      <c r="C635" s="43"/>
    </row>
    <row r="636">
      <c r="C636" s="43"/>
    </row>
    <row r="637">
      <c r="C637" s="43"/>
    </row>
    <row r="638">
      <c r="C638" s="43"/>
    </row>
    <row r="639">
      <c r="C639" s="43"/>
    </row>
    <row r="640">
      <c r="C640" s="43"/>
    </row>
    <row r="641">
      <c r="C641" s="43"/>
    </row>
    <row r="642">
      <c r="C642" s="43"/>
    </row>
    <row r="643">
      <c r="C643" s="43"/>
    </row>
    <row r="644">
      <c r="C644" s="43"/>
    </row>
    <row r="645">
      <c r="C645" s="43"/>
    </row>
    <row r="646">
      <c r="C646" s="43"/>
    </row>
    <row r="647">
      <c r="C647" s="43"/>
    </row>
    <row r="648">
      <c r="C648" s="43"/>
    </row>
    <row r="649">
      <c r="C649" s="43"/>
    </row>
    <row r="650">
      <c r="C650" s="43"/>
    </row>
    <row r="651">
      <c r="C651" s="43"/>
    </row>
    <row r="652">
      <c r="C652" s="43"/>
    </row>
    <row r="653">
      <c r="C653" s="43"/>
    </row>
    <row r="654">
      <c r="C654" s="43"/>
    </row>
    <row r="655">
      <c r="C655" s="43"/>
    </row>
    <row r="656">
      <c r="C656" s="43"/>
    </row>
    <row r="657">
      <c r="C657" s="43"/>
    </row>
    <row r="658">
      <c r="C658" s="43"/>
    </row>
    <row r="659">
      <c r="C659" s="43"/>
    </row>
    <row r="660">
      <c r="C660" s="43"/>
    </row>
    <row r="661">
      <c r="C661" s="43"/>
    </row>
    <row r="662">
      <c r="C662" s="43"/>
    </row>
    <row r="663">
      <c r="C663" s="43"/>
    </row>
    <row r="664">
      <c r="C664" s="43"/>
    </row>
    <row r="665">
      <c r="C665" s="43"/>
    </row>
    <row r="666">
      <c r="C666" s="43"/>
    </row>
    <row r="667">
      <c r="C667" s="43"/>
    </row>
    <row r="668">
      <c r="C668" s="43"/>
    </row>
    <row r="669">
      <c r="C669" s="43"/>
    </row>
    <row r="670">
      <c r="C670" s="43"/>
    </row>
    <row r="671">
      <c r="C671" s="43"/>
    </row>
    <row r="672">
      <c r="C672" s="43"/>
    </row>
    <row r="673">
      <c r="C673" s="43"/>
    </row>
    <row r="674">
      <c r="C674" s="43"/>
    </row>
    <row r="675">
      <c r="C675" s="43"/>
    </row>
    <row r="676">
      <c r="C676" s="43"/>
    </row>
    <row r="677">
      <c r="C677" s="43"/>
    </row>
    <row r="678">
      <c r="C678" s="43"/>
    </row>
    <row r="679">
      <c r="C679" s="43"/>
    </row>
    <row r="680">
      <c r="C680" s="43"/>
    </row>
    <row r="681">
      <c r="C681" s="43"/>
    </row>
    <row r="682">
      <c r="C682" s="43"/>
    </row>
    <row r="683">
      <c r="C683" s="43"/>
    </row>
    <row r="684">
      <c r="C684" s="43"/>
    </row>
    <row r="685">
      <c r="C685" s="43"/>
    </row>
    <row r="686">
      <c r="C686" s="43"/>
    </row>
    <row r="687">
      <c r="C687" s="43"/>
    </row>
    <row r="688">
      <c r="C688" s="43"/>
    </row>
    <row r="689">
      <c r="C689" s="43"/>
    </row>
    <row r="690">
      <c r="C690" s="43"/>
    </row>
    <row r="691">
      <c r="C691" s="43"/>
    </row>
    <row r="692">
      <c r="C692" s="43"/>
    </row>
    <row r="693">
      <c r="C693" s="43"/>
    </row>
    <row r="694">
      <c r="C694" s="43"/>
    </row>
    <row r="695">
      <c r="C695" s="43"/>
    </row>
    <row r="696">
      <c r="C696" s="43"/>
    </row>
    <row r="697">
      <c r="C697" s="43"/>
    </row>
    <row r="698">
      <c r="C698" s="43"/>
    </row>
    <row r="699">
      <c r="C699" s="43"/>
    </row>
    <row r="700">
      <c r="C700" s="43"/>
    </row>
    <row r="701">
      <c r="C701" s="43"/>
    </row>
    <row r="702">
      <c r="C702" s="43"/>
    </row>
    <row r="703">
      <c r="C703" s="43"/>
    </row>
    <row r="704">
      <c r="C704" s="43"/>
    </row>
    <row r="705">
      <c r="C705" s="43"/>
    </row>
    <row r="706">
      <c r="C706" s="43"/>
    </row>
    <row r="707">
      <c r="C707" s="43"/>
    </row>
    <row r="708">
      <c r="C708" s="43"/>
    </row>
    <row r="709">
      <c r="C709" s="43"/>
    </row>
    <row r="710">
      <c r="C710" s="43"/>
    </row>
    <row r="711">
      <c r="C711" s="43"/>
    </row>
    <row r="712">
      <c r="C712" s="43"/>
    </row>
    <row r="713">
      <c r="C713" s="43"/>
    </row>
    <row r="714">
      <c r="C714" s="43"/>
    </row>
    <row r="715">
      <c r="C715" s="43"/>
    </row>
    <row r="716">
      <c r="C716" s="43"/>
    </row>
    <row r="717">
      <c r="C717" s="43"/>
    </row>
    <row r="718">
      <c r="C718" s="43"/>
    </row>
    <row r="719">
      <c r="C719" s="43"/>
    </row>
    <row r="720">
      <c r="C720" s="43"/>
    </row>
    <row r="721">
      <c r="C721" s="43"/>
    </row>
    <row r="722">
      <c r="C722" s="43"/>
    </row>
    <row r="723">
      <c r="C723" s="43"/>
    </row>
    <row r="724">
      <c r="C724" s="43"/>
    </row>
    <row r="725">
      <c r="C725" s="43"/>
    </row>
    <row r="726">
      <c r="C726" s="43"/>
    </row>
    <row r="727">
      <c r="C727" s="43"/>
    </row>
    <row r="728">
      <c r="C728" s="43"/>
    </row>
    <row r="729">
      <c r="C729" s="43"/>
    </row>
    <row r="730">
      <c r="C730" s="43"/>
    </row>
    <row r="731">
      <c r="C731" s="43"/>
    </row>
    <row r="732">
      <c r="C732" s="43"/>
    </row>
    <row r="733">
      <c r="C733" s="43"/>
    </row>
    <row r="734">
      <c r="C734" s="43"/>
    </row>
    <row r="735">
      <c r="C735" s="43"/>
    </row>
    <row r="736">
      <c r="C736" s="43"/>
    </row>
    <row r="737">
      <c r="C737" s="43"/>
    </row>
    <row r="738">
      <c r="C738" s="43"/>
    </row>
    <row r="739">
      <c r="C739" s="43"/>
    </row>
    <row r="740">
      <c r="C740" s="43"/>
    </row>
    <row r="741">
      <c r="C741" s="43"/>
    </row>
    <row r="742">
      <c r="C742" s="43"/>
    </row>
    <row r="743">
      <c r="C743" s="43"/>
    </row>
    <row r="744">
      <c r="C744" s="43"/>
    </row>
    <row r="745">
      <c r="C745" s="43"/>
    </row>
    <row r="746">
      <c r="C746" s="43"/>
    </row>
    <row r="747">
      <c r="C747" s="43"/>
    </row>
    <row r="748">
      <c r="C748" s="43"/>
    </row>
    <row r="749">
      <c r="C749" s="43"/>
    </row>
    <row r="750">
      <c r="C750" s="43"/>
    </row>
    <row r="751">
      <c r="C751" s="43"/>
    </row>
    <row r="752">
      <c r="C752" s="43"/>
    </row>
    <row r="753">
      <c r="C753" s="43"/>
    </row>
    <row r="754">
      <c r="C754" s="43"/>
    </row>
    <row r="755">
      <c r="C755" s="43"/>
    </row>
    <row r="756">
      <c r="C756" s="43"/>
    </row>
    <row r="757">
      <c r="C757" s="43"/>
    </row>
    <row r="758">
      <c r="C758" s="43"/>
    </row>
    <row r="759">
      <c r="C759" s="43"/>
    </row>
    <row r="760">
      <c r="C760" s="43"/>
    </row>
    <row r="761">
      <c r="C761" s="43"/>
    </row>
    <row r="762">
      <c r="C762" s="43"/>
    </row>
    <row r="763">
      <c r="C763" s="43"/>
    </row>
    <row r="764">
      <c r="C764" s="43"/>
    </row>
    <row r="765">
      <c r="C765" s="43"/>
    </row>
    <row r="766">
      <c r="C766" s="43"/>
    </row>
    <row r="767">
      <c r="C767" s="43"/>
    </row>
    <row r="768">
      <c r="C768" s="43"/>
    </row>
    <row r="769">
      <c r="C769" s="43"/>
    </row>
    <row r="770">
      <c r="C770" s="43"/>
    </row>
    <row r="771">
      <c r="C771" s="43"/>
    </row>
    <row r="772">
      <c r="C772" s="43"/>
    </row>
    <row r="773">
      <c r="C773" s="43"/>
    </row>
    <row r="774">
      <c r="C774" s="43"/>
    </row>
    <row r="775">
      <c r="C775" s="43"/>
    </row>
    <row r="776">
      <c r="C776" s="43"/>
    </row>
    <row r="777">
      <c r="C777" s="43"/>
    </row>
    <row r="778">
      <c r="C778" s="43"/>
    </row>
    <row r="779">
      <c r="C779" s="43"/>
    </row>
    <row r="780">
      <c r="C780" s="43"/>
    </row>
    <row r="781">
      <c r="C781" s="43"/>
    </row>
    <row r="782">
      <c r="C782" s="43"/>
    </row>
    <row r="783">
      <c r="C783" s="43"/>
    </row>
    <row r="784">
      <c r="C784" s="43"/>
    </row>
    <row r="785">
      <c r="C785" s="43"/>
    </row>
    <row r="786">
      <c r="C786" s="43"/>
    </row>
    <row r="787">
      <c r="C787" s="43"/>
    </row>
    <row r="788">
      <c r="C788" s="43"/>
    </row>
    <row r="789">
      <c r="C789" s="43"/>
    </row>
    <row r="790">
      <c r="C790" s="43"/>
    </row>
    <row r="791">
      <c r="C791" s="43"/>
    </row>
    <row r="792">
      <c r="C792" s="43"/>
    </row>
    <row r="793">
      <c r="C793" s="43"/>
    </row>
    <row r="794">
      <c r="C794" s="43"/>
    </row>
    <row r="795">
      <c r="C795" s="43"/>
    </row>
    <row r="796">
      <c r="C796" s="43"/>
    </row>
    <row r="797">
      <c r="C797" s="43"/>
    </row>
    <row r="798">
      <c r="C798" s="43"/>
    </row>
    <row r="799">
      <c r="C799" s="43"/>
    </row>
    <row r="800">
      <c r="C800" s="43"/>
    </row>
    <row r="801">
      <c r="C801" s="43"/>
    </row>
    <row r="802">
      <c r="C802" s="43"/>
    </row>
    <row r="803">
      <c r="C803" s="43"/>
    </row>
    <row r="804">
      <c r="C804" s="43"/>
    </row>
    <row r="805">
      <c r="C805" s="43"/>
    </row>
    <row r="806">
      <c r="C806" s="43"/>
    </row>
    <row r="807">
      <c r="C807" s="43"/>
    </row>
    <row r="808">
      <c r="C808" s="43"/>
    </row>
    <row r="809">
      <c r="C809" s="43"/>
    </row>
    <row r="810">
      <c r="C810" s="43"/>
    </row>
    <row r="811">
      <c r="C811" s="43"/>
    </row>
    <row r="812">
      <c r="C812" s="43"/>
    </row>
    <row r="813">
      <c r="C813" s="43"/>
    </row>
    <row r="814">
      <c r="C814" s="43"/>
    </row>
    <row r="815">
      <c r="C815" s="43"/>
    </row>
    <row r="816">
      <c r="C816" s="43"/>
    </row>
    <row r="817">
      <c r="C817" s="43"/>
    </row>
    <row r="818">
      <c r="C818" s="43"/>
    </row>
    <row r="819">
      <c r="C819" s="43"/>
    </row>
    <row r="820">
      <c r="C820" s="43"/>
    </row>
    <row r="821">
      <c r="C821" s="43"/>
    </row>
    <row r="822">
      <c r="C822" s="43"/>
    </row>
    <row r="823">
      <c r="C823" s="43"/>
    </row>
    <row r="824">
      <c r="C824" s="43"/>
    </row>
    <row r="825">
      <c r="C825" s="43"/>
    </row>
    <row r="826">
      <c r="C826" s="43"/>
    </row>
    <row r="827">
      <c r="C827" s="43"/>
    </row>
    <row r="828">
      <c r="C828" s="43"/>
    </row>
    <row r="829">
      <c r="C829" s="43"/>
    </row>
    <row r="830">
      <c r="C830" s="43"/>
    </row>
    <row r="831">
      <c r="C831" s="43"/>
    </row>
    <row r="832">
      <c r="C832" s="43"/>
    </row>
    <row r="833">
      <c r="C833" s="43"/>
    </row>
    <row r="834">
      <c r="C834" s="43"/>
    </row>
    <row r="835">
      <c r="C835" s="43"/>
    </row>
    <row r="836">
      <c r="C836" s="43"/>
    </row>
    <row r="837">
      <c r="C837" s="43"/>
    </row>
    <row r="838">
      <c r="C838" s="43"/>
    </row>
    <row r="839">
      <c r="C839" s="43"/>
    </row>
    <row r="840">
      <c r="C840" s="43"/>
    </row>
    <row r="841">
      <c r="C841" s="43"/>
    </row>
    <row r="842">
      <c r="C842" s="43"/>
    </row>
    <row r="843">
      <c r="C843" s="43"/>
    </row>
    <row r="844">
      <c r="C844" s="43"/>
    </row>
    <row r="845">
      <c r="C845" s="43"/>
    </row>
    <row r="846">
      <c r="C846" s="43"/>
    </row>
    <row r="847">
      <c r="C847" s="43"/>
    </row>
    <row r="848">
      <c r="C848" s="43"/>
    </row>
    <row r="849">
      <c r="C849" s="43"/>
    </row>
    <row r="850">
      <c r="C850" s="43"/>
    </row>
    <row r="851">
      <c r="C851" s="43"/>
    </row>
    <row r="852">
      <c r="C852" s="43"/>
    </row>
    <row r="853">
      <c r="C853" s="43"/>
    </row>
    <row r="854">
      <c r="C854" s="43"/>
    </row>
    <row r="855">
      <c r="C855" s="43"/>
    </row>
    <row r="856">
      <c r="C856" s="43"/>
    </row>
    <row r="857">
      <c r="C857" s="43"/>
    </row>
    <row r="858">
      <c r="C858" s="43"/>
    </row>
    <row r="859">
      <c r="C859" s="43"/>
    </row>
    <row r="860">
      <c r="C860" s="43"/>
    </row>
    <row r="861">
      <c r="C861" s="43"/>
    </row>
    <row r="862">
      <c r="C862" s="43"/>
    </row>
    <row r="863">
      <c r="C863" s="43"/>
    </row>
    <row r="864">
      <c r="C864" s="43"/>
    </row>
    <row r="865">
      <c r="C865" s="43"/>
    </row>
    <row r="866">
      <c r="C866" s="43"/>
    </row>
    <row r="867">
      <c r="C867" s="43"/>
    </row>
    <row r="868">
      <c r="C868" s="43"/>
    </row>
    <row r="869">
      <c r="C869" s="43"/>
    </row>
    <row r="870">
      <c r="C870" s="43"/>
    </row>
    <row r="871">
      <c r="C871" s="43"/>
    </row>
    <row r="872">
      <c r="C872" s="43"/>
    </row>
    <row r="873">
      <c r="C873" s="43"/>
    </row>
    <row r="874">
      <c r="C874" s="43"/>
    </row>
    <row r="875">
      <c r="C875" s="43"/>
    </row>
    <row r="876">
      <c r="C876" s="43"/>
    </row>
    <row r="877">
      <c r="C877" s="43"/>
    </row>
    <row r="878">
      <c r="C878" s="43"/>
    </row>
    <row r="879">
      <c r="C879" s="43"/>
    </row>
    <row r="880">
      <c r="C880" s="43"/>
    </row>
    <row r="881">
      <c r="C881" s="43"/>
    </row>
    <row r="882">
      <c r="C882" s="43"/>
    </row>
    <row r="883">
      <c r="C883" s="43"/>
    </row>
    <row r="884">
      <c r="C884" s="43"/>
    </row>
    <row r="885">
      <c r="C885" s="43"/>
    </row>
    <row r="886">
      <c r="C886" s="43"/>
    </row>
    <row r="887">
      <c r="C887" s="43"/>
    </row>
    <row r="888">
      <c r="C888" s="43"/>
    </row>
    <row r="889">
      <c r="C889" s="43"/>
    </row>
    <row r="890">
      <c r="C890" s="43"/>
    </row>
    <row r="891">
      <c r="C891" s="43"/>
    </row>
    <row r="892">
      <c r="C892" s="43"/>
    </row>
    <row r="893">
      <c r="C893" s="43"/>
    </row>
    <row r="894">
      <c r="C894" s="43"/>
    </row>
    <row r="895">
      <c r="C895" s="43"/>
    </row>
    <row r="896">
      <c r="C896" s="43"/>
    </row>
    <row r="897">
      <c r="C897" s="43"/>
    </row>
    <row r="898">
      <c r="C898" s="43"/>
    </row>
    <row r="899">
      <c r="C899" s="43"/>
    </row>
    <row r="900">
      <c r="C900" s="43"/>
    </row>
    <row r="901">
      <c r="C901" s="43"/>
    </row>
    <row r="902">
      <c r="C902" s="43"/>
    </row>
    <row r="903">
      <c r="C903" s="43"/>
    </row>
    <row r="904">
      <c r="C904" s="43"/>
    </row>
    <row r="905">
      <c r="C905" s="43"/>
    </row>
    <row r="906">
      <c r="C906" s="43"/>
    </row>
    <row r="907">
      <c r="C907" s="43"/>
    </row>
    <row r="908">
      <c r="C908" s="43"/>
    </row>
    <row r="909">
      <c r="C909" s="43"/>
    </row>
    <row r="910">
      <c r="C910" s="43"/>
    </row>
    <row r="911">
      <c r="C911" s="43"/>
    </row>
    <row r="912">
      <c r="C912" s="43"/>
    </row>
    <row r="913">
      <c r="C913" s="43"/>
    </row>
    <row r="914">
      <c r="C914" s="43"/>
    </row>
    <row r="915">
      <c r="C915" s="43"/>
    </row>
    <row r="916">
      <c r="C916" s="43"/>
    </row>
    <row r="917">
      <c r="C917" s="43"/>
    </row>
    <row r="918">
      <c r="C918" s="43"/>
    </row>
    <row r="919">
      <c r="C919" s="43"/>
    </row>
    <row r="920">
      <c r="C920" s="43"/>
    </row>
    <row r="921">
      <c r="C921" s="43"/>
    </row>
    <row r="922">
      <c r="C922" s="43"/>
    </row>
    <row r="923">
      <c r="C923" s="43"/>
    </row>
    <row r="924">
      <c r="C924" s="43"/>
    </row>
    <row r="925">
      <c r="C925" s="43"/>
    </row>
    <row r="926">
      <c r="C926" s="43"/>
    </row>
    <row r="927">
      <c r="C927" s="43"/>
    </row>
    <row r="928">
      <c r="C928" s="43"/>
    </row>
    <row r="929">
      <c r="C929" s="43"/>
    </row>
    <row r="930">
      <c r="C930" s="43"/>
    </row>
    <row r="931">
      <c r="C931" s="43"/>
    </row>
    <row r="932">
      <c r="C932" s="43"/>
    </row>
    <row r="933">
      <c r="C933" s="43"/>
    </row>
    <row r="934">
      <c r="C934" s="43"/>
    </row>
    <row r="935">
      <c r="C935" s="43"/>
    </row>
    <row r="936">
      <c r="C936" s="43"/>
    </row>
    <row r="937">
      <c r="C937" s="43"/>
    </row>
    <row r="938">
      <c r="C938" s="43"/>
    </row>
    <row r="939">
      <c r="C939" s="43"/>
    </row>
    <row r="940">
      <c r="C940" s="43"/>
    </row>
    <row r="941">
      <c r="C941" s="43"/>
    </row>
    <row r="942">
      <c r="C942" s="43"/>
    </row>
    <row r="943">
      <c r="C943" s="43"/>
    </row>
    <row r="944">
      <c r="C944" s="43"/>
    </row>
    <row r="945">
      <c r="C945" s="43"/>
    </row>
    <row r="946">
      <c r="C946" s="43"/>
    </row>
    <row r="947">
      <c r="C947" s="43"/>
    </row>
    <row r="948">
      <c r="C948" s="43"/>
    </row>
    <row r="949">
      <c r="C949" s="43"/>
    </row>
    <row r="950">
      <c r="C950" s="43"/>
    </row>
    <row r="951">
      <c r="C951" s="43"/>
    </row>
    <row r="952">
      <c r="C952" s="43"/>
    </row>
    <row r="953">
      <c r="C953" s="43"/>
    </row>
    <row r="954">
      <c r="C954" s="43"/>
    </row>
    <row r="955">
      <c r="C955" s="43"/>
    </row>
    <row r="956">
      <c r="C956" s="43"/>
    </row>
    <row r="957">
      <c r="C957" s="43"/>
    </row>
    <row r="958">
      <c r="C958" s="43"/>
    </row>
    <row r="959">
      <c r="C959" s="43"/>
    </row>
    <row r="960">
      <c r="C960" s="43"/>
    </row>
    <row r="961">
      <c r="C961" s="43"/>
    </row>
    <row r="962">
      <c r="C962" s="43"/>
    </row>
    <row r="963">
      <c r="C963" s="43"/>
    </row>
    <row r="964">
      <c r="C964" s="43"/>
    </row>
    <row r="965">
      <c r="C965" s="43"/>
    </row>
    <row r="966">
      <c r="C966" s="43"/>
    </row>
    <row r="967">
      <c r="C967" s="43"/>
    </row>
    <row r="968">
      <c r="C968" s="43"/>
    </row>
    <row r="969">
      <c r="C969" s="43"/>
    </row>
    <row r="970">
      <c r="C970" s="43"/>
    </row>
    <row r="971">
      <c r="C971" s="43"/>
    </row>
    <row r="972">
      <c r="C972" s="43"/>
    </row>
    <row r="973">
      <c r="C973" s="43"/>
    </row>
    <row r="974">
      <c r="C974" s="43"/>
    </row>
    <row r="975">
      <c r="C975" s="43"/>
    </row>
    <row r="976">
      <c r="C976" s="43"/>
    </row>
    <row r="977">
      <c r="C977" s="43"/>
    </row>
    <row r="978">
      <c r="C978" s="43"/>
    </row>
    <row r="979">
      <c r="C979" s="43"/>
    </row>
    <row r="980">
      <c r="C980" s="43"/>
    </row>
    <row r="981">
      <c r="C981" s="43"/>
    </row>
    <row r="982">
      <c r="C982" s="43"/>
    </row>
    <row r="983">
      <c r="C983" s="43"/>
    </row>
    <row r="984">
      <c r="C984" s="43"/>
    </row>
    <row r="985">
      <c r="C985" s="43"/>
    </row>
    <row r="986">
      <c r="C986" s="43"/>
    </row>
    <row r="987">
      <c r="C987" s="43"/>
    </row>
    <row r="988">
      <c r="C988" s="43"/>
    </row>
    <row r="989">
      <c r="C989" s="43"/>
    </row>
    <row r="990">
      <c r="C990" s="43"/>
    </row>
    <row r="991">
      <c r="C991" s="43"/>
    </row>
    <row r="992">
      <c r="C992" s="43"/>
    </row>
    <row r="993">
      <c r="C993" s="43"/>
    </row>
    <row r="994">
      <c r="C994" s="43"/>
    </row>
    <row r="995">
      <c r="C995" s="43"/>
    </row>
    <row r="996">
      <c r="C996" s="43"/>
    </row>
    <row r="997">
      <c r="C997" s="43"/>
    </row>
    <row r="998">
      <c r="C998" s="43"/>
    </row>
    <row r="999">
      <c r="C999" s="43"/>
    </row>
    <row r="1000">
      <c r="C1000" s="43"/>
    </row>
    <row r="1001">
      <c r="C1001" s="43"/>
    </row>
    <row r="1002">
      <c r="C1002" s="43"/>
    </row>
    <row r="1003">
      <c r="C1003" s="43"/>
    </row>
    <row r="1004">
      <c r="C1004" s="43"/>
    </row>
    <row r="1005">
      <c r="C1005" s="43"/>
    </row>
    <row r="1006">
      <c r="C1006" s="43"/>
    </row>
    <row r="1007">
      <c r="C1007" s="43"/>
    </row>
    <row r="1008">
      <c r="C1008" s="43"/>
    </row>
    <row r="1009">
      <c r="C1009" s="43"/>
    </row>
    <row r="1010">
      <c r="C1010" s="43"/>
    </row>
    <row r="1011">
      <c r="C1011" s="43"/>
    </row>
    <row r="1012">
      <c r="C1012" s="43"/>
    </row>
    <row r="1013">
      <c r="C1013" s="43"/>
    </row>
  </sheetData>
  <mergeCells count="14">
    <mergeCell ref="B17:D17"/>
    <mergeCell ref="B29:D29"/>
    <mergeCell ref="B37:D37"/>
    <mergeCell ref="F37:H37"/>
    <mergeCell ref="J37:L37"/>
    <mergeCell ref="B42:D42"/>
    <mergeCell ref="F45:L47"/>
    <mergeCell ref="B2:D2"/>
    <mergeCell ref="E2:M2"/>
    <mergeCell ref="B4:D4"/>
    <mergeCell ref="F4:L4"/>
    <mergeCell ref="F5:H5"/>
    <mergeCell ref="J5:L5"/>
    <mergeCell ref="B11:D11"/>
  </mergeCells>
  <hyperlinks>
    <hyperlink r:id="rId1" ref="B45"/>
    <hyperlink r:id="rId2" ref="B46"/>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4.25"/>
    <col customWidth="1" min="2" max="2" width="13.25"/>
    <col customWidth="1" min="3" max="3" width="11.75"/>
    <col customWidth="1" min="4" max="4" width="12.38"/>
    <col customWidth="1" min="5" max="5" width="26.25"/>
    <col customWidth="1" min="6" max="6" width="21.75"/>
    <col customWidth="1" min="7" max="7" width="13.5"/>
    <col customWidth="1" min="8" max="8" width="11.88"/>
    <col customWidth="1" min="9" max="9" width="13.75"/>
    <col customWidth="1" min="10" max="10" width="20.0"/>
    <col customWidth="1" min="11" max="11" width="15.63"/>
    <col customWidth="1" min="12" max="12" width="8.38"/>
    <col customWidth="1" min="13" max="13" width="14.63"/>
    <col customWidth="1" min="14" max="14" width="10.25"/>
  </cols>
  <sheetData>
    <row r="1">
      <c r="A1" s="44" t="s">
        <v>52</v>
      </c>
      <c r="B1" s="44" t="s">
        <v>18</v>
      </c>
      <c r="C1" s="44" t="s">
        <v>23</v>
      </c>
      <c r="D1" s="44" t="s">
        <v>37</v>
      </c>
      <c r="E1" s="44" t="s">
        <v>53</v>
      </c>
      <c r="F1" s="44" t="s">
        <v>54</v>
      </c>
      <c r="G1" s="44" t="s">
        <v>55</v>
      </c>
      <c r="H1" s="44" t="s">
        <v>17</v>
      </c>
      <c r="I1" s="44" t="s">
        <v>56</v>
      </c>
      <c r="J1" s="44" t="s">
        <v>57</v>
      </c>
      <c r="K1" s="44" t="s">
        <v>58</v>
      </c>
      <c r="L1" s="44" t="s">
        <v>59</v>
      </c>
      <c r="M1" s="44" t="s">
        <v>60</v>
      </c>
      <c r="N1" s="44" t="s">
        <v>61</v>
      </c>
    </row>
    <row r="2">
      <c r="A2" s="45">
        <v>1.0</v>
      </c>
      <c r="B2" s="46">
        <f>InputsOutputs!D30</f>
        <v>16800</v>
      </c>
      <c r="C2" s="46">
        <f>InputsOutputs!D31</f>
        <v>6332</v>
      </c>
      <c r="D2" s="46">
        <f t="shared" ref="D2:D31" si="1">B2-C2</f>
        <v>10468</v>
      </c>
      <c r="E2" s="47">
        <f>-'Conventional Amortization'!E23</f>
        <v>447.0901876</v>
      </c>
      <c r="F2" s="47">
        <f>-'BRRRR Amortization'!E23</f>
        <v>1005.952922</v>
      </c>
      <c r="G2" s="46">
        <f>InputsOutputs!D8</f>
        <v>120000</v>
      </c>
      <c r="H2" s="45">
        <v>0.0</v>
      </c>
      <c r="I2" s="46">
        <f t="shared" ref="I2:I31" si="2">D2+H2</f>
        <v>10468</v>
      </c>
      <c r="J2" s="46">
        <f>D2+InputsOutputs!$H$39+E2+H2</f>
        <v>7881.163675</v>
      </c>
      <c r="K2" s="46">
        <f>D2+InputsOutputs!$L$39+F2+H2</f>
        <v>4647.618268</v>
      </c>
      <c r="L2" s="48">
        <f>I2/InputsOutputs!$D$38</f>
        <v>0.1196342857</v>
      </c>
      <c r="M2" s="48">
        <f>J2/InputsOutputs!$H$38</f>
        <v>0.1659192353</v>
      </c>
      <c r="N2" s="48">
        <f>if(K2/InputsOutputs!$L$38&gt;0,K2/InputsOutputs!$L$38,0)</f>
        <v>0</v>
      </c>
    </row>
    <row r="3">
      <c r="A3" s="45">
        <v>2.0</v>
      </c>
      <c r="B3" s="46">
        <f>B2*(1+InputsOutputs!$D$15)</f>
        <v>17304</v>
      </c>
      <c r="C3" s="46">
        <f>C2*(1+InputsOutputs!$D$26)</f>
        <v>6521.96</v>
      </c>
      <c r="D3" s="46">
        <f t="shared" si="1"/>
        <v>10782.04</v>
      </c>
      <c r="E3" s="47">
        <f>-'Conventional Amortization'!E36</f>
        <v>477.0326455</v>
      </c>
      <c r="F3" s="47">
        <f>-'BRRRR Amortization'!E36</f>
        <v>1073.323452</v>
      </c>
      <c r="G3" s="46">
        <f>G2*(1+InputsOutputs!$D$9)</f>
        <v>123600</v>
      </c>
      <c r="H3" s="46">
        <f t="shared" ref="H3:H31" si="3">G3-G2</f>
        <v>3600</v>
      </c>
      <c r="I3" s="46">
        <f t="shared" si="2"/>
        <v>14382.04</v>
      </c>
      <c r="J3" s="46">
        <f>D3+InputsOutputs!$H$39+E3+H3</f>
        <v>11825.14613</v>
      </c>
      <c r="K3" s="46">
        <f>D3+InputsOutputs!$L$39+F3+H3</f>
        <v>8629.028799</v>
      </c>
      <c r="L3" s="48">
        <f>I3/InputsOutputs!$D$38</f>
        <v>0.1643661714</v>
      </c>
      <c r="M3" s="48">
        <f>J3/InputsOutputs!$H$38</f>
        <v>0.2489504449</v>
      </c>
      <c r="N3" s="48">
        <f>if(K3/InputsOutputs!$L$38&gt;0,K3/InputsOutputs!$L$38,0)</f>
        <v>0</v>
      </c>
    </row>
    <row r="4">
      <c r="A4" s="45">
        <v>3.0</v>
      </c>
      <c r="B4" s="46">
        <f>B3*(1+InputsOutputs!$D$15)</f>
        <v>17823.12</v>
      </c>
      <c r="C4" s="46">
        <f>C3*(1+InputsOutputs!$D$26)</f>
        <v>6717.6188</v>
      </c>
      <c r="D4" s="46">
        <f t="shared" si="1"/>
        <v>11105.5012</v>
      </c>
      <c r="E4" s="47">
        <f>-'Conventional Amortization'!E49</f>
        <v>508.9804052</v>
      </c>
      <c r="F4" s="47">
        <f>-'BRRRR Amortization'!E49</f>
        <v>1145.205912</v>
      </c>
      <c r="G4" s="46">
        <f>G3*(1+InputsOutputs!$D$9)</f>
        <v>127308</v>
      </c>
      <c r="H4" s="46">
        <f t="shared" si="3"/>
        <v>3708</v>
      </c>
      <c r="I4" s="46">
        <f t="shared" si="2"/>
        <v>14813.5012</v>
      </c>
      <c r="J4" s="46">
        <f>D4+InputsOutputs!$H$39+E4+H4</f>
        <v>12288.55509</v>
      </c>
      <c r="K4" s="46">
        <f>D4+InputsOutputs!$L$39+F4+H4</f>
        <v>9132.372458</v>
      </c>
      <c r="L4" s="48">
        <f>I4/InputsOutputs!$D$38</f>
        <v>0.1692971566</v>
      </c>
      <c r="M4" s="48">
        <f>J4/InputsOutputs!$H$38</f>
        <v>0.258706423</v>
      </c>
      <c r="N4" s="48">
        <f>if(K4/InputsOutputs!$L$38&gt;0,K4/InputsOutputs!$L$38,0)</f>
        <v>0</v>
      </c>
    </row>
    <row r="5">
      <c r="A5" s="45">
        <v>4.0</v>
      </c>
      <c r="B5" s="46">
        <f>B4*(1+InputsOutputs!$D$15)</f>
        <v>18357.8136</v>
      </c>
      <c r="C5" s="46">
        <f>C4*(1+InputsOutputs!$D$26)</f>
        <v>6919.147364</v>
      </c>
      <c r="D5" s="46">
        <f t="shared" si="1"/>
        <v>11438.66624</v>
      </c>
      <c r="E5" s="47">
        <f>-'Conventional Amortization'!E62</f>
        <v>543.0677656</v>
      </c>
      <c r="F5" s="47">
        <f>-'BRRRR Amortization'!E62</f>
        <v>1221.902473</v>
      </c>
      <c r="G5" s="46">
        <f>G4*(1+InputsOutputs!$D$9)</f>
        <v>131127.24</v>
      </c>
      <c r="H5" s="46">
        <f t="shared" si="3"/>
        <v>3819.24</v>
      </c>
      <c r="I5" s="46">
        <f t="shared" si="2"/>
        <v>15257.90624</v>
      </c>
      <c r="J5" s="46">
        <f>D5+InputsOutputs!$H$39+E5+H5</f>
        <v>12767.04749</v>
      </c>
      <c r="K5" s="46">
        <f>D5+InputsOutputs!$L$39+F5+H5</f>
        <v>9653.474055</v>
      </c>
      <c r="L5" s="48">
        <f>I5/InputsOutputs!$D$38</f>
        <v>0.1743760713</v>
      </c>
      <c r="M5" s="48">
        <f>J5/InputsOutputs!$H$38</f>
        <v>0.2687799471</v>
      </c>
      <c r="N5" s="48">
        <f>if(K5/InputsOutputs!$L$38&gt;0,K5/InputsOutputs!$L$38,0)</f>
        <v>0</v>
      </c>
    </row>
    <row r="6">
      <c r="A6" s="45">
        <v>5.0</v>
      </c>
      <c r="B6" s="46">
        <f>B5*(1+InputsOutputs!$D$15)</f>
        <v>18908.54801</v>
      </c>
      <c r="C6" s="46">
        <f>C5*(1+InputsOutputs!$D$26)</f>
        <v>7126.721785</v>
      </c>
      <c r="D6" s="46">
        <f t="shared" si="1"/>
        <v>11781.82622</v>
      </c>
      <c r="E6" s="47">
        <f>-'Conventional Amortization'!E75</f>
        <v>579.4380196</v>
      </c>
      <c r="F6" s="47">
        <f>-'BRRRR Amortization'!E75</f>
        <v>1303.735544</v>
      </c>
      <c r="G6" s="46">
        <f>G5*(1+InputsOutputs!$D$9)</f>
        <v>135061.0572</v>
      </c>
      <c r="H6" s="46">
        <f t="shared" si="3"/>
        <v>3933.8172</v>
      </c>
      <c r="I6" s="46">
        <f t="shared" si="2"/>
        <v>15715.64342</v>
      </c>
      <c r="J6" s="46">
        <f>D6+InputsOutputs!$H$39+E6+H6</f>
        <v>13261.15493</v>
      </c>
      <c r="K6" s="46">
        <f>D6+InputsOutputs!$L$39+F6+H6</f>
        <v>10193.04431</v>
      </c>
      <c r="L6" s="48">
        <f>I6/InputsOutputs!$D$38</f>
        <v>0.1796073534</v>
      </c>
      <c r="M6" s="48">
        <f>J6/InputsOutputs!$H$38</f>
        <v>0.2791822091</v>
      </c>
      <c r="N6" s="48">
        <f>if(K6/InputsOutputs!$L$38&gt;0,K6/InputsOutputs!$L$38,0)</f>
        <v>0</v>
      </c>
    </row>
    <row r="7">
      <c r="A7" s="45">
        <v>6.0</v>
      </c>
      <c r="B7" s="46">
        <f>B6*(1+InputsOutputs!$D$15)</f>
        <v>19475.80445</v>
      </c>
      <c r="C7" s="46">
        <f>C6*(1+InputsOutputs!$D$26)</f>
        <v>7340.523438</v>
      </c>
      <c r="D7" s="46">
        <f t="shared" si="1"/>
        <v>12135.28101</v>
      </c>
      <c r="E7" s="47">
        <f>-'Conventional Amortization'!E88</f>
        <v>618.2440569</v>
      </c>
      <c r="F7" s="47">
        <f>-'BRRRR Amortization'!E88</f>
        <v>1391.049128</v>
      </c>
      <c r="G7" s="46">
        <f>G6*(1+InputsOutputs!$D$9)</f>
        <v>139112.8889</v>
      </c>
      <c r="H7" s="46">
        <f t="shared" si="3"/>
        <v>4051.831716</v>
      </c>
      <c r="I7" s="46">
        <f t="shared" si="2"/>
        <v>16187.11273</v>
      </c>
      <c r="J7" s="46">
        <f>D7+InputsOutputs!$H$39+E7+H7</f>
        <v>13771.43027</v>
      </c>
      <c r="K7" s="46">
        <f>D7+InputsOutputs!$L$39+F7+H7</f>
        <v>10751.8272</v>
      </c>
      <c r="L7" s="48">
        <f>I7/InputsOutputs!$D$38</f>
        <v>0.184995574</v>
      </c>
      <c r="M7" s="48">
        <f>J7/InputsOutputs!$H$38</f>
        <v>0.2899248478</v>
      </c>
      <c r="N7" s="48">
        <f>if(K7/InputsOutputs!$L$38&gt;0,K7/InputsOutputs!$L$38,0)</f>
        <v>0</v>
      </c>
    </row>
    <row r="8">
      <c r="A8" s="45">
        <v>7.0</v>
      </c>
      <c r="B8" s="46">
        <f>B7*(1+InputsOutputs!$D$15)</f>
        <v>20060.07858</v>
      </c>
      <c r="C8" s="46">
        <f>C7*(1+InputsOutputs!$D$26)</f>
        <v>7560.739142</v>
      </c>
      <c r="D8" s="46">
        <f t="shared" si="1"/>
        <v>12499.33944</v>
      </c>
      <c r="E8" s="47">
        <f>-'Conventional Amortization'!E101</f>
        <v>659.6490064</v>
      </c>
      <c r="F8" s="47">
        <f>-'BRRRR Amortization'!E101</f>
        <v>1484.210264</v>
      </c>
      <c r="G8" s="46">
        <f>G7*(1+InputsOutputs!$D$9)</f>
        <v>143286.2756</v>
      </c>
      <c r="H8" s="46">
        <f t="shared" si="3"/>
        <v>4173.386667</v>
      </c>
      <c r="I8" s="46">
        <f t="shared" si="2"/>
        <v>16672.72611</v>
      </c>
      <c r="J8" s="46">
        <f>D8+InputsOutputs!$H$39+E8+H8</f>
        <v>14298.4486</v>
      </c>
      <c r="K8" s="46">
        <f>D8+InputsOutputs!$L$39+F8+H8</f>
        <v>11330.60172</v>
      </c>
      <c r="L8" s="48">
        <f>I8/InputsOutputs!$D$38</f>
        <v>0.1905454412</v>
      </c>
      <c r="M8" s="48">
        <f>J8/InputsOutputs!$H$38</f>
        <v>0.3010199706</v>
      </c>
      <c r="N8" s="48">
        <f>if(K8/InputsOutputs!$L$38&gt;0,K8/InputsOutputs!$L$38,0)</f>
        <v>0</v>
      </c>
    </row>
    <row r="9">
      <c r="A9" s="45">
        <v>8.0</v>
      </c>
      <c r="B9" s="46">
        <f>B8*(1+InputsOutputs!$D$15)</f>
        <v>20661.88094</v>
      </c>
      <c r="C9" s="46">
        <f>C8*(1+InputsOutputs!$D$26)</f>
        <v>7787.561316</v>
      </c>
      <c r="D9" s="46">
        <f t="shared" si="1"/>
        <v>12874.31962</v>
      </c>
      <c r="E9" s="47">
        <f>-'Conventional Amortization'!E114</f>
        <v>703.826922</v>
      </c>
      <c r="F9" s="47">
        <f>-'BRRRR Amortization'!E114</f>
        <v>1583.610574</v>
      </c>
      <c r="G9" s="46">
        <f>G8*(1+InputsOutputs!$D$9)</f>
        <v>147584.8639</v>
      </c>
      <c r="H9" s="46">
        <f t="shared" si="3"/>
        <v>4298.588268</v>
      </c>
      <c r="I9" s="46">
        <f t="shared" si="2"/>
        <v>17172.90789</v>
      </c>
      <c r="J9" s="46">
        <f>D9+InputsOutputs!$H$39+E9+H9</f>
        <v>14842.8083</v>
      </c>
      <c r="K9" s="46">
        <f>D9+InputsOutputs!$L$39+F9+H9</f>
        <v>11930.18381</v>
      </c>
      <c r="L9" s="48">
        <f>I9/InputsOutputs!$D$38</f>
        <v>0.1962618045</v>
      </c>
      <c r="M9" s="48">
        <f>J9/InputsOutputs!$H$38</f>
        <v>0.3124801747</v>
      </c>
      <c r="N9" s="48">
        <f>if(K9/InputsOutputs!$L$38&gt;0,K9/InputsOutputs!$L$38,0)</f>
        <v>0</v>
      </c>
    </row>
    <row r="10">
      <c r="A10" s="45">
        <v>9.0</v>
      </c>
      <c r="B10" s="46">
        <f>B9*(1+InputsOutputs!$D$15)</f>
        <v>21281.73737</v>
      </c>
      <c r="C10" s="46">
        <f>C9*(1+InputsOutputs!$D$26)</f>
        <v>8021.188155</v>
      </c>
      <c r="D10" s="46">
        <f t="shared" si="1"/>
        <v>13260.54921</v>
      </c>
      <c r="E10" s="47">
        <f>-'Conventional Amortization'!E127</f>
        <v>750.9635144</v>
      </c>
      <c r="F10" s="47">
        <f>-'BRRRR Amortization'!E127</f>
        <v>1689.667907</v>
      </c>
      <c r="G10" s="46">
        <f>G9*(1+InputsOutputs!$D$9)</f>
        <v>152012.4098</v>
      </c>
      <c r="H10" s="46">
        <f t="shared" si="3"/>
        <v>4427.545916</v>
      </c>
      <c r="I10" s="46">
        <f t="shared" si="2"/>
        <v>17688.09513</v>
      </c>
      <c r="J10" s="46">
        <f>D10+InputsOutputs!$H$39+E10+H10</f>
        <v>15405.13213</v>
      </c>
      <c r="K10" s="46">
        <f>D10+InputsOutputs!$L$39+F10+H10</f>
        <v>12551.42838</v>
      </c>
      <c r="L10" s="48">
        <f>I10/InputsOutputs!$D$38</f>
        <v>0.2021496586</v>
      </c>
      <c r="M10" s="48">
        <f>J10/InputsOutputs!$H$38</f>
        <v>0.3243185711</v>
      </c>
      <c r="N10" s="48">
        <f>if(K10/InputsOutputs!$L$38&gt;0,K10/InputsOutputs!$L$38,0)</f>
        <v>0</v>
      </c>
    </row>
    <row r="11">
      <c r="A11" s="45">
        <v>10.0</v>
      </c>
      <c r="B11" s="46">
        <f>B10*(1+InputsOutputs!$D$15)</f>
        <v>21920.18949</v>
      </c>
      <c r="C11" s="46">
        <f>C10*(1+InputsOutputs!$D$26)</f>
        <v>8261.8238</v>
      </c>
      <c r="D11" s="46">
        <f t="shared" si="1"/>
        <v>13658.36569</v>
      </c>
      <c r="E11" s="47">
        <f>-'Conventional Amortization'!E140</f>
        <v>801.2569318</v>
      </c>
      <c r="F11" s="47">
        <f>-'BRRRR Amortization'!E140</f>
        <v>1802.828097</v>
      </c>
      <c r="G11" s="46">
        <f>G10*(1+InputsOutputs!$D$9)</f>
        <v>156572.7821</v>
      </c>
      <c r="H11" s="46">
        <f t="shared" si="3"/>
        <v>4560.372293</v>
      </c>
      <c r="I11" s="46">
        <f t="shared" si="2"/>
        <v>18218.73798</v>
      </c>
      <c r="J11" s="46">
        <f>D11+InputsOutputs!$H$39+E11+H11</f>
        <v>15986.0684</v>
      </c>
      <c r="K11" s="46">
        <f>D11+InputsOutputs!$L$39+F11+H11</f>
        <v>13195.23142</v>
      </c>
      <c r="L11" s="48">
        <f>I11/InputsOutputs!$D$38</f>
        <v>0.2082141484</v>
      </c>
      <c r="M11" s="48">
        <f>J11/InputsOutputs!$H$38</f>
        <v>0.3365488084</v>
      </c>
      <c r="N11" s="48">
        <f>if(K11/InputsOutputs!$L$38&gt;0,K11/InputsOutputs!$L$38,0)</f>
        <v>0</v>
      </c>
    </row>
    <row r="12">
      <c r="A12" s="45">
        <v>11.0</v>
      </c>
      <c r="B12" s="46">
        <f>B11*(1+InputsOutputs!$D$15)</f>
        <v>22577.79517</v>
      </c>
      <c r="C12" s="46">
        <f>C11*(1+InputsOutputs!$D$26)</f>
        <v>8509.678514</v>
      </c>
      <c r="D12" s="46">
        <f t="shared" si="1"/>
        <v>14068.11666</v>
      </c>
      <c r="E12" s="47">
        <f>-'Conventional Amortization'!E153</f>
        <v>854.9185924</v>
      </c>
      <c r="F12" s="47">
        <f>-'BRRRR Amortization'!E153</f>
        <v>1923.566833</v>
      </c>
      <c r="G12" s="46">
        <f>G11*(1+InputsOutputs!$D$9)</f>
        <v>161269.9655</v>
      </c>
      <c r="H12" s="46">
        <f t="shared" si="3"/>
        <v>4697.183462</v>
      </c>
      <c r="I12" s="46">
        <f t="shared" si="2"/>
        <v>18765.30012</v>
      </c>
      <c r="J12" s="46">
        <f>D12+InputsOutputs!$H$39+E12+H12</f>
        <v>16586.2922</v>
      </c>
      <c r="K12" s="46">
        <f>D12+InputsOutputs!$L$39+F12+H12</f>
        <v>13862.5323</v>
      </c>
      <c r="L12" s="48">
        <f>I12/InputsOutputs!$D$38</f>
        <v>0.2144605728</v>
      </c>
      <c r="M12" s="48">
        <f>J12/InputsOutputs!$H$38</f>
        <v>0.349185099</v>
      </c>
      <c r="N12" s="48">
        <f>if(K12/InputsOutputs!$L$38&gt;0,K12/InputsOutputs!$L$38,0)</f>
        <v>0</v>
      </c>
    </row>
    <row r="13">
      <c r="A13" s="45">
        <v>12.0</v>
      </c>
      <c r="B13" s="46">
        <f>B12*(1+InputsOutputs!$D$15)</f>
        <v>23255.12903</v>
      </c>
      <c r="C13" s="46">
        <f>C12*(1+InputsOutputs!$D$26)</f>
        <v>8764.968869</v>
      </c>
      <c r="D13" s="46">
        <f t="shared" si="1"/>
        <v>14490.16016</v>
      </c>
      <c r="E13" s="47">
        <f>-'Conventional Amortization'!E166</f>
        <v>912.1740739</v>
      </c>
      <c r="F13" s="47">
        <f>-'BRRRR Amortization'!E166</f>
        <v>2052.391666</v>
      </c>
      <c r="G13" s="46">
        <f>G12*(1+InputsOutputs!$D$9)</f>
        <v>166108.0645</v>
      </c>
      <c r="H13" s="46">
        <f t="shared" si="3"/>
        <v>4838.098966</v>
      </c>
      <c r="I13" s="46">
        <f t="shared" si="2"/>
        <v>19328.25912</v>
      </c>
      <c r="J13" s="46">
        <f>D13+InputsOutputs!$H$39+E13+H13</f>
        <v>17206.50669</v>
      </c>
      <c r="K13" s="46">
        <f>D13+InputsOutputs!$L$39+F13+H13</f>
        <v>14554.31614</v>
      </c>
      <c r="L13" s="48">
        <f>I13/InputsOutputs!$D$38</f>
        <v>0.22089439</v>
      </c>
      <c r="M13" s="48">
        <f>J13/InputsOutputs!$H$38</f>
        <v>0.362242246</v>
      </c>
      <c r="N13" s="48">
        <f>if(K13/InputsOutputs!$L$38&gt;0,K13/InputsOutputs!$L$38,0)</f>
        <v>0</v>
      </c>
    </row>
    <row r="14">
      <c r="A14" s="45">
        <v>13.0</v>
      </c>
      <c r="B14" s="46">
        <f>B13*(1+InputsOutputs!$D$15)</f>
        <v>23952.7829</v>
      </c>
      <c r="C14" s="46">
        <f>C13*(1+InputsOutputs!$D$26)</f>
        <v>9027.917936</v>
      </c>
      <c r="D14" s="46">
        <f t="shared" si="1"/>
        <v>14924.86496</v>
      </c>
      <c r="E14" s="47">
        <f>-'Conventional Amortization'!E179</f>
        <v>973.264061</v>
      </c>
      <c r="F14" s="47">
        <f>-'BRRRR Amortization'!E179</f>
        <v>2189.844137</v>
      </c>
      <c r="G14" s="46">
        <f>G13*(1+InputsOutputs!$D$9)</f>
        <v>171091.3064</v>
      </c>
      <c r="H14" s="46">
        <f t="shared" si="3"/>
        <v>4983.241935</v>
      </c>
      <c r="I14" s="46">
        <f t="shared" si="2"/>
        <v>19908.1069</v>
      </c>
      <c r="J14" s="46">
        <f>D14+InputsOutputs!$H$39+E14+H14</f>
        <v>17847.44445</v>
      </c>
      <c r="K14" s="46">
        <f>D14+InputsOutputs!$L$39+F14+H14</f>
        <v>15271.61638</v>
      </c>
      <c r="L14" s="48">
        <f>I14/InputsOutputs!$D$38</f>
        <v>0.2275212217</v>
      </c>
      <c r="M14" s="48">
        <f>J14/InputsOutputs!$H$38</f>
        <v>0.3757356726</v>
      </c>
      <c r="N14" s="48">
        <f>if(K14/InputsOutputs!$L$38&gt;0,K14/InputsOutputs!$L$38,0)</f>
        <v>0</v>
      </c>
    </row>
    <row r="15">
      <c r="A15" s="45">
        <v>14.0</v>
      </c>
      <c r="B15" s="46">
        <f>B14*(1+InputsOutputs!$D$15)</f>
        <v>24671.36639</v>
      </c>
      <c r="C15" s="46">
        <f>C14*(1+InputsOutputs!$D$26)</f>
        <v>9298.755474</v>
      </c>
      <c r="D15" s="46">
        <f t="shared" si="1"/>
        <v>15372.61091</v>
      </c>
      <c r="E15" s="47">
        <f>-'Conventional Amortization'!E192</f>
        <v>1038.445358</v>
      </c>
      <c r="F15" s="47">
        <f>-'BRRRR Amortization'!E192</f>
        <v>2336.502055</v>
      </c>
      <c r="G15" s="46">
        <f>G14*(1+InputsOutputs!$D$9)</f>
        <v>176224.0456</v>
      </c>
      <c r="H15" s="46">
        <f t="shared" si="3"/>
        <v>5132.739193</v>
      </c>
      <c r="I15" s="46">
        <f t="shared" si="2"/>
        <v>20505.35011</v>
      </c>
      <c r="J15" s="46">
        <f>D15+InputsOutputs!$H$39+E15+H15</f>
        <v>18509.86895</v>
      </c>
      <c r="K15" s="46">
        <f>D15+InputsOutputs!$L$39+F15+H15</f>
        <v>16015.51751</v>
      </c>
      <c r="L15" s="48">
        <f>I15/InputsOutputs!$D$38</f>
        <v>0.2343468583</v>
      </c>
      <c r="M15" s="48">
        <f>J15/InputsOutputs!$H$38</f>
        <v>0.3896814516</v>
      </c>
      <c r="N15" s="48">
        <f>if(K15/InputsOutputs!$L$38&gt;0,K15/InputsOutputs!$L$38,0)</f>
        <v>0</v>
      </c>
    </row>
    <row r="16">
      <c r="A16" s="45">
        <v>15.0</v>
      </c>
      <c r="B16" s="46">
        <f>B15*(1+InputsOutputs!$D$15)</f>
        <v>25411.50738</v>
      </c>
      <c r="C16" s="46">
        <f>C15*(1+InputsOutputs!$D$26)</f>
        <v>9577.718138</v>
      </c>
      <c r="D16" s="46">
        <f t="shared" si="1"/>
        <v>15833.78924</v>
      </c>
      <c r="E16" s="47">
        <f>-'Conventional Amortization'!E205</f>
        <v>1107.991966</v>
      </c>
      <c r="F16" s="47">
        <f>-'BRRRR Amortization'!E205</f>
        <v>2492.981924</v>
      </c>
      <c r="G16" s="46">
        <f>G15*(1+InputsOutputs!$D$9)</f>
        <v>181510.767</v>
      </c>
      <c r="H16" s="46">
        <f t="shared" si="3"/>
        <v>5286.721368</v>
      </c>
      <c r="I16" s="46">
        <f t="shared" si="2"/>
        <v>21120.51061</v>
      </c>
      <c r="J16" s="46">
        <f>D16+InputsOutputs!$H$39+E16+H16</f>
        <v>19194.57606</v>
      </c>
      <c r="K16" s="46">
        <f>D16+InputsOutputs!$L$39+F16+H16</f>
        <v>16787.15788</v>
      </c>
      <c r="L16" s="48">
        <f>I16/InputsOutputs!$D$38</f>
        <v>0.2413772641</v>
      </c>
      <c r="M16" s="48">
        <f>J16/InputsOutputs!$H$38</f>
        <v>0.4040963381</v>
      </c>
      <c r="N16" s="48">
        <f>if(K16/InputsOutputs!$L$38&gt;0,K16/InputsOutputs!$L$38,0)</f>
        <v>0</v>
      </c>
    </row>
    <row r="17">
      <c r="A17" s="45">
        <v>16.0</v>
      </c>
      <c r="B17" s="46">
        <f>B16*(1+InputsOutputs!$D$15)</f>
        <v>26173.8526</v>
      </c>
      <c r="C17" s="46">
        <f>C16*(1+InputsOutputs!$D$26)</f>
        <v>9865.049682</v>
      </c>
      <c r="D17" s="46">
        <f t="shared" si="1"/>
        <v>16308.80292</v>
      </c>
      <c r="E17" s="47">
        <f>-'Conventional Amortization'!E218</f>
        <v>1182.19624</v>
      </c>
      <c r="F17" s="47">
        <f>-'BRRRR Amortization'!E218</f>
        <v>2659.941541</v>
      </c>
      <c r="G17" s="46">
        <f>G16*(1+InputsOutputs!$D$9)</f>
        <v>186956.09</v>
      </c>
      <c r="H17" s="46">
        <f t="shared" si="3"/>
        <v>5445.323009</v>
      </c>
      <c r="I17" s="46">
        <f t="shared" si="2"/>
        <v>21754.12593</v>
      </c>
      <c r="J17" s="46">
        <f>D17+InputsOutputs!$H$39+E17+H17</f>
        <v>19902.39565</v>
      </c>
      <c r="K17" s="46">
        <f>D17+InputsOutputs!$L$39+F17+H17</f>
        <v>17587.73281</v>
      </c>
      <c r="L17" s="48">
        <f>I17/InputsOutputs!$D$38</f>
        <v>0.248618582</v>
      </c>
      <c r="M17" s="48">
        <f>J17/InputsOutputs!$H$38</f>
        <v>0.4189978032</v>
      </c>
      <c r="N17" s="48">
        <f>if(K17/InputsOutputs!$L$38&gt;0,K17/InputsOutputs!$L$38,0)</f>
        <v>0</v>
      </c>
    </row>
    <row r="18">
      <c r="A18" s="45">
        <v>17.0</v>
      </c>
      <c r="B18" s="46">
        <f>B17*(1+InputsOutputs!$D$15)</f>
        <v>26959.06818</v>
      </c>
      <c r="C18" s="46">
        <f>C17*(1+InputsOutputs!$D$26)</f>
        <v>10161.00117</v>
      </c>
      <c r="D18" s="46">
        <f t="shared" si="1"/>
        <v>16798.067</v>
      </c>
      <c r="E18" s="47">
        <f>-'Conventional Amortization'!E231</f>
        <v>1261.370112</v>
      </c>
      <c r="F18" s="47">
        <f>-'BRRRR Amortization'!E231</f>
        <v>2838.082752</v>
      </c>
      <c r="G18" s="46">
        <f>G17*(1+InputsOutputs!$D$9)</f>
        <v>192564.7727</v>
      </c>
      <c r="H18" s="46">
        <f t="shared" si="3"/>
        <v>5608.6827</v>
      </c>
      <c r="I18" s="46">
        <f t="shared" si="2"/>
        <v>22406.7497</v>
      </c>
      <c r="J18" s="46">
        <f>D18+InputsOutputs!$H$39+E18+H18</f>
        <v>20634.1933</v>
      </c>
      <c r="K18" s="46">
        <f>D18+InputsOutputs!$L$39+F18+H18</f>
        <v>18418.4978</v>
      </c>
      <c r="L18" s="48">
        <f>I18/InputsOutputs!$D$38</f>
        <v>0.2560771395</v>
      </c>
      <c r="M18" s="48">
        <f>J18/InputsOutputs!$H$38</f>
        <v>0.4344040695</v>
      </c>
      <c r="N18" s="48">
        <f>if(K18/InputsOutputs!$L$38&gt;0,K18/InputsOutputs!$L$38,0)</f>
        <v>0</v>
      </c>
    </row>
    <row r="19">
      <c r="A19" s="45">
        <v>18.0</v>
      </c>
      <c r="B19" s="46">
        <f>B18*(1+InputsOutputs!$D$15)</f>
        <v>27767.84022</v>
      </c>
      <c r="C19" s="46">
        <f>C18*(1+InputsOutputs!$D$26)</f>
        <v>10465.83121</v>
      </c>
      <c r="D19" s="46">
        <f t="shared" si="1"/>
        <v>17302.00901</v>
      </c>
      <c r="E19" s="47">
        <f>-'Conventional Amortization'!E244</f>
        <v>1345.846405</v>
      </c>
      <c r="F19" s="47">
        <f>-'BRRRR Amortization'!E244</f>
        <v>3028.15441</v>
      </c>
      <c r="G19" s="46">
        <f>G18*(1+InputsOutputs!$D$9)</f>
        <v>198341.7159</v>
      </c>
      <c r="H19" s="46">
        <f t="shared" si="3"/>
        <v>5776.943181</v>
      </c>
      <c r="I19" s="46">
        <f t="shared" si="2"/>
        <v>23078.9522</v>
      </c>
      <c r="J19" s="46">
        <f>D19+InputsOutputs!$H$39+E19+H19</f>
        <v>21390.87209</v>
      </c>
      <c r="K19" s="46">
        <f>D19+InputsOutputs!$L$39+F19+H19</f>
        <v>19280.77195</v>
      </c>
      <c r="L19" s="48">
        <f>I19/InputsOutputs!$D$38</f>
        <v>0.2637594537</v>
      </c>
      <c r="M19" s="48">
        <f>J19/InputsOutputs!$H$38</f>
        <v>0.4503341492</v>
      </c>
      <c r="N19" s="48">
        <f>if(K19/InputsOutputs!$L$38&gt;0,K19/InputsOutputs!$L$38,0)</f>
        <v>0</v>
      </c>
    </row>
    <row r="20">
      <c r="A20" s="45">
        <v>19.0</v>
      </c>
      <c r="B20" s="46">
        <f>B19*(1+InputsOutputs!$D$15)</f>
        <v>28600.87543</v>
      </c>
      <c r="C20" s="46">
        <f>C19*(1+InputsOutputs!$D$26)</f>
        <v>10779.80614</v>
      </c>
      <c r="D20" s="46">
        <f t="shared" si="1"/>
        <v>17821.06929</v>
      </c>
      <c r="E20" s="47">
        <f>-'Conventional Amortization'!E257</f>
        <v>1435.980231</v>
      </c>
      <c r="F20" s="47">
        <f>-'BRRRR Amortization'!E257</f>
        <v>3230.955519</v>
      </c>
      <c r="G20" s="46">
        <f>G19*(1+InputsOutputs!$D$9)</f>
        <v>204291.9673</v>
      </c>
      <c r="H20" s="46">
        <f t="shared" si="3"/>
        <v>5950.251476</v>
      </c>
      <c r="I20" s="46">
        <f t="shared" si="2"/>
        <v>23771.32076</v>
      </c>
      <c r="J20" s="46">
        <f>D20+InputsOutputs!$H$39+E20+H20</f>
        <v>22173.37448</v>
      </c>
      <c r="K20" s="46">
        <f>D20+InputsOutputs!$L$39+F20+H20</f>
        <v>20175.94163</v>
      </c>
      <c r="L20" s="48">
        <f>I20/InputsOutputs!$D$38</f>
        <v>0.2716722373</v>
      </c>
      <c r="M20" s="48">
        <f>J20/InputsOutputs!$H$38</f>
        <v>0.4668078838</v>
      </c>
      <c r="N20" s="48">
        <f>if(K20/InputsOutputs!$L$38&gt;0,K20/InputsOutputs!$L$38,0)</f>
        <v>0</v>
      </c>
    </row>
    <row r="21">
      <c r="A21" s="45">
        <v>20.0</v>
      </c>
      <c r="B21" s="46">
        <f>B20*(1+InputsOutputs!$D$15)</f>
        <v>29458.90169</v>
      </c>
      <c r="C21" s="46">
        <f>C20*(1+InputsOutputs!$D$26)</f>
        <v>11103.20033</v>
      </c>
      <c r="D21" s="46">
        <f t="shared" si="1"/>
        <v>18355.70136</v>
      </c>
      <c r="E21" s="47">
        <f>-'Conventional Amortization'!E270</f>
        <v>1532.150486</v>
      </c>
      <c r="F21" s="47">
        <f>-'BRRRR Amortization'!E270</f>
        <v>3447.338594</v>
      </c>
      <c r="G21" s="46">
        <f>G20*(1+InputsOutputs!$D$9)</f>
        <v>210420.7264</v>
      </c>
      <c r="H21" s="46">
        <f t="shared" si="3"/>
        <v>6128.75902</v>
      </c>
      <c r="I21" s="46">
        <f t="shared" si="2"/>
        <v>24484.46038</v>
      </c>
      <c r="J21" s="46">
        <f>D21+InputsOutputs!$H$39+E21+H21</f>
        <v>22982.68436</v>
      </c>
      <c r="K21" s="46">
        <f>D21+InputsOutputs!$L$39+F21+H21</f>
        <v>21105.46432</v>
      </c>
      <c r="L21" s="48">
        <f>I21/InputsOutputs!$D$38</f>
        <v>0.2798224044</v>
      </c>
      <c r="M21" s="48">
        <f>J21/InputsOutputs!$H$38</f>
        <v>0.4838459865</v>
      </c>
      <c r="N21" s="48">
        <f>if(K21/InputsOutputs!$L$38&gt;0,K21/InputsOutputs!$L$38,0)</f>
        <v>0</v>
      </c>
    </row>
    <row r="22">
      <c r="A22" s="45">
        <v>21.0</v>
      </c>
      <c r="B22" s="46">
        <f>B21*(1+InputsOutputs!$D$15)</f>
        <v>30342.66874</v>
      </c>
      <c r="C22" s="46">
        <f>C21*(1+InputsOutputs!$D$26)</f>
        <v>11436.29634</v>
      </c>
      <c r="D22" s="46">
        <f t="shared" si="1"/>
        <v>18906.3724</v>
      </c>
      <c r="E22" s="47">
        <f>-'Conventional Amortization'!E283</f>
        <v>1634.761442</v>
      </c>
      <c r="F22" s="47">
        <f>-'BRRRR Amortization'!E283</f>
        <v>3678.213244</v>
      </c>
      <c r="G22" s="46">
        <f>G21*(1+InputsOutputs!$D$9)</f>
        <v>216733.3482</v>
      </c>
      <c r="H22" s="46">
        <f t="shared" si="3"/>
        <v>6312.621791</v>
      </c>
      <c r="I22" s="46">
        <f t="shared" si="2"/>
        <v>25218.9942</v>
      </c>
      <c r="J22" s="46">
        <f>D22+InputsOutputs!$H$39+E22+H22</f>
        <v>23819.82912</v>
      </c>
      <c r="K22" s="46">
        <f>D22+InputsOutputs!$L$39+F22+H22</f>
        <v>22070.87279</v>
      </c>
      <c r="L22" s="48">
        <f>I22/InputsOutputs!$D$38</f>
        <v>0.2882170765</v>
      </c>
      <c r="M22" s="48">
        <f>J22/InputsOutputs!$H$38</f>
        <v>0.5014700868</v>
      </c>
      <c r="N22" s="48">
        <f>if(K22/InputsOutputs!$L$38&gt;0,K22/InputsOutputs!$L$38,0)</f>
        <v>0</v>
      </c>
    </row>
    <row r="23">
      <c r="A23" s="45">
        <v>22.0</v>
      </c>
      <c r="B23" s="46">
        <f>B22*(1+InputsOutputs!$D$15)</f>
        <v>31252.9488</v>
      </c>
      <c r="C23" s="46">
        <f>C22*(1+InputsOutputs!$D$26)</f>
        <v>11779.38523</v>
      </c>
      <c r="D23" s="46">
        <f t="shared" si="1"/>
        <v>19473.56358</v>
      </c>
      <c r="E23" s="47">
        <f>-'Conventional Amortization'!E296</f>
        <v>1744.244443</v>
      </c>
      <c r="F23" s="47">
        <f>-'BRRRR Amortization'!E296</f>
        <v>3924.549997</v>
      </c>
      <c r="G23" s="46">
        <f>G22*(1+InputsOutputs!$D$9)</f>
        <v>223235.3486</v>
      </c>
      <c r="H23" s="46">
        <f t="shared" si="3"/>
        <v>6502.000445</v>
      </c>
      <c r="I23" s="46">
        <f t="shared" si="2"/>
        <v>25975.56402</v>
      </c>
      <c r="J23" s="46">
        <f>D23+InputsOutputs!$H$39+E23+H23</f>
        <v>24685.88195</v>
      </c>
      <c r="K23" s="46">
        <f>D23+InputsOutputs!$L$39+F23+H23</f>
        <v>23073.77936</v>
      </c>
      <c r="L23" s="48">
        <f>I23/InputsOutputs!$D$38</f>
        <v>0.2968635888</v>
      </c>
      <c r="M23" s="48">
        <f>J23/InputsOutputs!$H$38</f>
        <v>0.5197027779</v>
      </c>
      <c r="N23" s="48">
        <f>if(K23/InputsOutputs!$L$38&gt;0,K23/InputsOutputs!$L$38,0)</f>
        <v>0</v>
      </c>
    </row>
    <row r="24">
      <c r="A24" s="45">
        <v>23.0</v>
      </c>
      <c r="B24" s="46">
        <f>B23*(1+InputsOutputs!$D$15)</f>
        <v>32190.53727</v>
      </c>
      <c r="C24" s="46">
        <f>C23*(1+InputsOutputs!$D$26)</f>
        <v>12132.76678</v>
      </c>
      <c r="D24" s="46">
        <f t="shared" si="1"/>
        <v>20057.77048</v>
      </c>
      <c r="E24" s="47">
        <f>-'Conventional Amortization'!E309</f>
        <v>1861.059724</v>
      </c>
      <c r="F24" s="47">
        <f>-'BRRRR Amortization'!E309</f>
        <v>4187.384379</v>
      </c>
      <c r="G24" s="46">
        <f>G23*(1+InputsOutputs!$D$9)</f>
        <v>229932.4091</v>
      </c>
      <c r="H24" s="46">
        <f t="shared" si="3"/>
        <v>6697.060458</v>
      </c>
      <c r="I24" s="46">
        <f t="shared" si="2"/>
        <v>26754.83094</v>
      </c>
      <c r="J24" s="46">
        <f>D24+InputsOutputs!$H$39+E24+H24</f>
        <v>25581.96415</v>
      </c>
      <c r="K24" s="46">
        <f>D24+InputsOutputs!$L$39+F24+H24</f>
        <v>24115.88067</v>
      </c>
      <c r="L24" s="48">
        <f>I24/InputsOutputs!$D$38</f>
        <v>0.3057694965</v>
      </c>
      <c r="M24" s="48">
        <f>J24/InputsOutputs!$H$38</f>
        <v>0.5385676664</v>
      </c>
      <c r="N24" s="48">
        <f>if(K24/InputsOutputs!$L$38&gt;0,K24/InputsOutputs!$L$38,0)</f>
        <v>0</v>
      </c>
    </row>
    <row r="25">
      <c r="A25" s="45">
        <v>24.0</v>
      </c>
      <c r="B25" s="46">
        <f>B24*(1+InputsOutputs!$D$15)</f>
        <v>33156.25339</v>
      </c>
      <c r="C25" s="46">
        <f>C24*(1+InputsOutputs!$D$26)</f>
        <v>12496.74979</v>
      </c>
      <c r="D25" s="46">
        <f t="shared" si="1"/>
        <v>20659.5036</v>
      </c>
      <c r="E25" s="47">
        <f>-'Conventional Amortization'!E322</f>
        <v>1985.69834</v>
      </c>
      <c r="F25" s="47">
        <f>-'BRRRR Amortization'!E322</f>
        <v>4467.821266</v>
      </c>
      <c r="G25" s="46">
        <f>G24*(1+InputsOutputs!$D$9)</f>
        <v>236830.3813</v>
      </c>
      <c r="H25" s="46">
        <f t="shared" si="3"/>
        <v>6897.972272</v>
      </c>
      <c r="I25" s="46">
        <f t="shared" si="2"/>
        <v>27557.47587</v>
      </c>
      <c r="J25" s="46">
        <f>D25+InputsOutputs!$H$39+E25+H25</f>
        <v>26509.2477</v>
      </c>
      <c r="K25" s="46">
        <f>D25+InputsOutputs!$L$39+F25+H25</f>
        <v>25198.96248</v>
      </c>
      <c r="L25" s="48">
        <f>I25/InputsOutputs!$D$38</f>
        <v>0.3149425814</v>
      </c>
      <c r="M25" s="48">
        <f>J25/InputsOutputs!$H$38</f>
        <v>0.5580894252</v>
      </c>
      <c r="N25" s="48">
        <f>if(K25/InputsOutputs!$L$38&gt;0,K25/InputsOutputs!$L$38,0)</f>
        <v>0</v>
      </c>
    </row>
    <row r="26">
      <c r="A26" s="45">
        <v>25.0</v>
      </c>
      <c r="B26" s="46">
        <f>B25*(1+InputsOutputs!$D$15)</f>
        <v>34150.94099</v>
      </c>
      <c r="C26" s="46">
        <f>C25*(1+InputsOutputs!$D$26)</f>
        <v>12871.65228</v>
      </c>
      <c r="D26" s="46">
        <f t="shared" si="1"/>
        <v>21279.28871</v>
      </c>
      <c r="E26" s="47">
        <f>-'Conventional Amortization'!E335</f>
        <v>2118.684236</v>
      </c>
      <c r="F26" s="47">
        <f>-'BRRRR Amortization'!E335</f>
        <v>4767.03953</v>
      </c>
      <c r="G26" s="46">
        <f>G25*(1+InputsOutputs!$D$9)</f>
        <v>243935.2928</v>
      </c>
      <c r="H26" s="46">
        <f t="shared" si="3"/>
        <v>7104.91144</v>
      </c>
      <c r="I26" s="46">
        <f t="shared" si="2"/>
        <v>28384.20015</v>
      </c>
      <c r="J26" s="46">
        <f>D26+InputsOutputs!$H$39+E26+H26</f>
        <v>27468.95787</v>
      </c>
      <c r="K26" s="46">
        <f>D26+InputsOutputs!$L$39+F26+H26</f>
        <v>26324.90502</v>
      </c>
      <c r="L26" s="48">
        <f>I26/InputsOutputs!$D$38</f>
        <v>0.3243908588</v>
      </c>
      <c r="M26" s="48">
        <f>J26/InputsOutputs!$H$38</f>
        <v>0.5782938499</v>
      </c>
      <c r="N26" s="48">
        <f>if(K26/InputsOutputs!$L$38&gt;0,K26/InputsOutputs!$L$38,0)</f>
        <v>0</v>
      </c>
    </row>
    <row r="27">
      <c r="A27" s="45">
        <v>26.0</v>
      </c>
      <c r="B27" s="46">
        <f>B26*(1+InputsOutputs!$D$15)</f>
        <v>35175.46922</v>
      </c>
      <c r="C27" s="46">
        <f>C26*(1+InputsOutputs!$D$26)</f>
        <v>13257.80185</v>
      </c>
      <c r="D27" s="46">
        <f t="shared" si="1"/>
        <v>21917.66737</v>
      </c>
      <c r="E27" s="47">
        <f>-'Conventional Amortization'!E348</f>
        <v>2260.576443</v>
      </c>
      <c r="F27" s="47">
        <f>-'BRRRR Amortization'!E348</f>
        <v>5086.296996</v>
      </c>
      <c r="G27" s="46">
        <f>G26*(1+InputsOutputs!$D$9)</f>
        <v>251253.3516</v>
      </c>
      <c r="H27" s="46">
        <f t="shared" si="3"/>
        <v>7318.058783</v>
      </c>
      <c r="I27" s="46">
        <f t="shared" si="2"/>
        <v>29235.72615</v>
      </c>
      <c r="J27" s="46">
        <f>D27+InputsOutputs!$H$39+E27+H27</f>
        <v>28462.37608</v>
      </c>
      <c r="K27" s="46">
        <f>D27+InputsOutputs!$L$39+F27+H27</f>
        <v>27495.68849</v>
      </c>
      <c r="L27" s="48">
        <f>I27/InputsOutputs!$D$38</f>
        <v>0.3341225846</v>
      </c>
      <c r="M27" s="48">
        <f>J27/InputsOutputs!$H$38</f>
        <v>0.5992079175</v>
      </c>
      <c r="N27" s="48">
        <f>if(K27/InputsOutputs!$L$38&gt;0,K27/InputsOutputs!$L$38,0)</f>
        <v>0</v>
      </c>
    </row>
    <row r="28">
      <c r="A28" s="45">
        <v>27.0</v>
      </c>
      <c r="B28" s="46">
        <f>B27*(1+InputsOutputs!$D$15)</f>
        <v>36230.73329</v>
      </c>
      <c r="C28" s="46">
        <f>C27*(1+InputsOutputs!$D$26)</f>
        <v>13655.53591</v>
      </c>
      <c r="D28" s="46">
        <f t="shared" si="1"/>
        <v>22575.19739</v>
      </c>
      <c r="E28" s="47">
        <f>-'Conventional Amortization'!E361</f>
        <v>2411.971434</v>
      </c>
      <c r="F28" s="47">
        <f>-'BRRRR Amortization'!E361</f>
        <v>5426.935726</v>
      </c>
      <c r="G28" s="46">
        <f>G27*(1+InputsOutputs!$D$9)</f>
        <v>258790.9521</v>
      </c>
      <c r="H28" s="46">
        <f t="shared" si="3"/>
        <v>7537.600547</v>
      </c>
      <c r="I28" s="46">
        <f t="shared" si="2"/>
        <v>30112.79794</v>
      </c>
      <c r="J28" s="46">
        <f>D28+InputsOutputs!$H$39+E28+H28</f>
        <v>29490.84286</v>
      </c>
      <c r="K28" s="46">
        <f>D28+InputsOutputs!$L$39+F28+H28</f>
        <v>28713.39901</v>
      </c>
      <c r="L28" s="48">
        <f>I28/InputsOutputs!$D$38</f>
        <v>0.3441462621</v>
      </c>
      <c r="M28" s="48">
        <f>J28/InputsOutputs!$H$38</f>
        <v>0.6208598496</v>
      </c>
      <c r="N28" s="48">
        <f>if(K28/InputsOutputs!$L$38&gt;0,K28/InputsOutputs!$L$38,0)</f>
        <v>0</v>
      </c>
    </row>
    <row r="29">
      <c r="A29" s="45">
        <v>28.0</v>
      </c>
      <c r="B29" s="46">
        <f>B28*(1+InputsOutputs!$D$15)</f>
        <v>37317.65529</v>
      </c>
      <c r="C29" s="46">
        <f>C28*(1+InputsOutputs!$D$26)</f>
        <v>14065.20198</v>
      </c>
      <c r="D29" s="46">
        <f t="shared" si="1"/>
        <v>23252.45331</v>
      </c>
      <c r="E29" s="47">
        <f>-'Conventional Amortization'!E374</f>
        <v>2573.505628</v>
      </c>
      <c r="F29" s="47">
        <f>-'BRRRR Amortization'!E374</f>
        <v>5790.387662</v>
      </c>
      <c r="G29" s="46">
        <f>G28*(1+InputsOutputs!$D$9)</f>
        <v>266554.6807</v>
      </c>
      <c r="H29" s="46">
        <f t="shared" si="3"/>
        <v>7763.728563</v>
      </c>
      <c r="I29" s="46">
        <f t="shared" si="2"/>
        <v>31016.18187</v>
      </c>
      <c r="J29" s="46">
        <f>D29+InputsOutputs!$H$39+E29+H29</f>
        <v>30555.76099</v>
      </c>
      <c r="K29" s="46">
        <f>D29+InputsOutputs!$L$39+F29+H29</f>
        <v>29980.23488</v>
      </c>
      <c r="L29" s="48">
        <f>I29/InputsOutputs!$D$38</f>
        <v>0.35447065</v>
      </c>
      <c r="M29" s="48">
        <f>J29/InputsOutputs!$H$38</f>
        <v>0.6432791787</v>
      </c>
      <c r="N29" s="48">
        <f>if(K29/InputsOutputs!$L$38&gt;0,K29/InputsOutputs!$L$38,0)</f>
        <v>0</v>
      </c>
    </row>
    <row r="30">
      <c r="A30" s="45">
        <v>29.0</v>
      </c>
      <c r="B30" s="46">
        <f>B29*(1+InputsOutputs!$D$15)</f>
        <v>38437.18495</v>
      </c>
      <c r="C30" s="46">
        <f>C29*(1+InputsOutputs!$D$26)</f>
        <v>14487.15804</v>
      </c>
      <c r="D30" s="46">
        <f t="shared" si="1"/>
        <v>23950.02691</v>
      </c>
      <c r="E30" s="47">
        <f>-'Conventional Amortization'!E387</f>
        <v>2745.858066</v>
      </c>
      <c r="F30" s="47">
        <f>-'BRRRR Amortization'!E387</f>
        <v>6178.180648</v>
      </c>
      <c r="G30" s="46">
        <f>G29*(1+InputsOutputs!$D$9)</f>
        <v>274551.3211</v>
      </c>
      <c r="H30" s="46">
        <f t="shared" si="3"/>
        <v>7996.64042</v>
      </c>
      <c r="I30" s="46">
        <f t="shared" si="2"/>
        <v>31946.66733</v>
      </c>
      <c r="J30" s="46">
        <f>D30+InputsOutputs!$H$39+E30+H30</f>
        <v>31658.59888</v>
      </c>
      <c r="K30" s="46">
        <f>D30+InputsOutputs!$L$39+F30+H30</f>
        <v>31298.51332</v>
      </c>
      <c r="L30" s="48">
        <f>I30/InputsOutputs!$D$38</f>
        <v>0.3651047695</v>
      </c>
      <c r="M30" s="48">
        <f>J30/InputsOutputs!$H$38</f>
        <v>0.6664968186</v>
      </c>
      <c r="N30" s="48">
        <f>if(K30/InputsOutputs!$L$38&gt;0,K30/InputsOutputs!$L$38,0)</f>
        <v>0</v>
      </c>
    </row>
    <row r="31">
      <c r="A31" s="45">
        <v>30.0</v>
      </c>
      <c r="B31" s="46">
        <f>B30*(1+InputsOutputs!$D$15)</f>
        <v>39590.3005</v>
      </c>
      <c r="C31" s="46">
        <f>C30*(1+InputsOutputs!$D$26)</f>
        <v>14921.77278</v>
      </c>
      <c r="D31" s="46">
        <f t="shared" si="1"/>
        <v>24668.52772</v>
      </c>
      <c r="E31" s="47">
        <f>-'Conventional Amortization'!E400</f>
        <v>2678.288159</v>
      </c>
      <c r="F31" s="47">
        <f>-'BRRRR Amortization'!E400</f>
        <v>6026.148357</v>
      </c>
      <c r="G31" s="46">
        <f>G30*(1+InputsOutputs!$D$9)</f>
        <v>282787.8607</v>
      </c>
      <c r="H31" s="46">
        <f t="shared" si="3"/>
        <v>8236.539633</v>
      </c>
      <c r="I31" s="46">
        <f t="shared" si="2"/>
        <v>32905.06735</v>
      </c>
      <c r="J31" s="46">
        <f>D31+InputsOutputs!$H$39+E31+H31</f>
        <v>32549.429</v>
      </c>
      <c r="K31" s="46">
        <f>D31+InputsOutputs!$L$39+F31+H31</f>
        <v>32104.88105</v>
      </c>
      <c r="L31" s="48">
        <f>I31/InputsOutputs!$D$38</f>
        <v>0.3760579126</v>
      </c>
      <c r="M31" s="48">
        <f>J31/InputsOutputs!$H$38</f>
        <v>0.6852511368</v>
      </c>
      <c r="N31" s="48">
        <f>if(K31/InputsOutputs!$L$38&gt;0,K31/InputsOutputs!$L$38,0)</f>
        <v>0</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25"/>
    <col customWidth="1" min="2" max="2" width="2.5"/>
    <col customWidth="1" min="3" max="3" width="13.75"/>
    <col customWidth="1" min="4" max="4" width="9.63"/>
    <col customWidth="1" min="5" max="5" width="15.13"/>
    <col customWidth="1" min="6" max="6" width="14.13"/>
    <col customWidth="1" min="7" max="7" width="15.13"/>
    <col customWidth="1" min="8" max="8" width="11.63"/>
  </cols>
  <sheetData>
    <row r="1">
      <c r="A1" s="49" t="s">
        <v>62</v>
      </c>
    </row>
    <row r="2">
      <c r="A2" s="50" t="s">
        <v>63</v>
      </c>
    </row>
    <row r="3">
      <c r="A3" s="45"/>
      <c r="B3" s="51"/>
      <c r="C3" s="46"/>
    </row>
    <row r="4">
      <c r="A4" s="45" t="s">
        <v>64</v>
      </c>
      <c r="B4" s="51" t="s">
        <v>5</v>
      </c>
      <c r="C4" s="46">
        <f>InputsOutputs!H9</f>
        <v>40000</v>
      </c>
    </row>
    <row r="5">
      <c r="A5" s="45" t="s">
        <v>65</v>
      </c>
      <c r="B5" s="51" t="s">
        <v>10</v>
      </c>
      <c r="C5" s="48">
        <f>InputsOutputs!H7</f>
        <v>0.065</v>
      </c>
    </row>
    <row r="6">
      <c r="A6" s="45" t="s">
        <v>66</v>
      </c>
      <c r="B6" s="51" t="s">
        <v>16</v>
      </c>
      <c r="C6" s="52">
        <f>InputsOutputs!H8</f>
        <v>30</v>
      </c>
    </row>
    <row r="7">
      <c r="A7" s="45" t="s">
        <v>67</v>
      </c>
      <c r="B7" s="51" t="s">
        <v>68</v>
      </c>
      <c r="C7" s="52">
        <f>C6*12</f>
        <v>360</v>
      </c>
    </row>
    <row r="8">
      <c r="A8" s="45" t="s">
        <v>69</v>
      </c>
      <c r="B8" s="51" t="s">
        <v>10</v>
      </c>
      <c r="C8" s="48">
        <f>C5/12</f>
        <v>0.005416666667</v>
      </c>
    </row>
    <row r="10">
      <c r="C10" s="53" t="s">
        <v>70</v>
      </c>
      <c r="D10" s="53" t="s">
        <v>71</v>
      </c>
      <c r="E10" s="53" t="s">
        <v>72</v>
      </c>
      <c r="F10" s="53" t="s">
        <v>73</v>
      </c>
      <c r="G10" s="54"/>
      <c r="H10" s="53" t="s">
        <v>74</v>
      </c>
    </row>
    <row r="11">
      <c r="C11" s="55">
        <v>1.0</v>
      </c>
      <c r="D11" s="56">
        <f t="shared" ref="D11:D22" si="1">if(or(($C$7-C11)=0,($C$7-C11)&lt;0),0,pmt($C$8,$C$7,$C$4,0,0))</f>
        <v>-252.8272094</v>
      </c>
      <c r="E11" s="56">
        <f t="shared" ref="E11:E22" si="2">if(or(($C$7-C11)=0,($C$7-C11)&lt;0),0,ppmt($C$8,C11,$C$7,$C$4,0,0))</f>
        <v>-36.16054273</v>
      </c>
      <c r="F11" s="57">
        <f t="shared" ref="F11:F22" si="3">if(or(($C$7-C11)=0,($C$7-C11)&lt;0),0,IPMT($C$8,C11,$C$7,$C$4,0,0))</f>
        <v>-216.6666667</v>
      </c>
      <c r="G11" s="58"/>
      <c r="H11" s="56">
        <f t="shared" ref="H11:H22" si="4">if(or(($C$7-C11)=0,($C$7-C11)&lt;0),0,-fv($C$8,C11,$D$11,$C$4,0))</f>
        <v>39963.83946</v>
      </c>
    </row>
    <row r="12">
      <c r="C12" s="55">
        <v>2.0</v>
      </c>
      <c r="D12" s="56">
        <f t="shared" si="1"/>
        <v>-252.8272094</v>
      </c>
      <c r="E12" s="56">
        <f t="shared" si="2"/>
        <v>-36.35641234</v>
      </c>
      <c r="F12" s="57">
        <f t="shared" si="3"/>
        <v>-216.4707971</v>
      </c>
      <c r="G12" s="58"/>
      <c r="H12" s="56">
        <f t="shared" si="4"/>
        <v>39927.48304</v>
      </c>
    </row>
    <row r="13">
      <c r="C13" s="55">
        <v>3.0</v>
      </c>
      <c r="D13" s="56">
        <f t="shared" si="1"/>
        <v>-252.8272094</v>
      </c>
      <c r="E13" s="56">
        <f t="shared" si="2"/>
        <v>-36.5533429</v>
      </c>
      <c r="F13" s="57">
        <f t="shared" si="3"/>
        <v>-216.2738665</v>
      </c>
      <c r="G13" s="58"/>
      <c r="H13" s="56">
        <f t="shared" si="4"/>
        <v>39890.9297</v>
      </c>
    </row>
    <row r="14">
      <c r="C14" s="55">
        <v>4.0</v>
      </c>
      <c r="D14" s="56">
        <f t="shared" si="1"/>
        <v>-252.8272094</v>
      </c>
      <c r="E14" s="56">
        <f t="shared" si="2"/>
        <v>-36.75134018</v>
      </c>
      <c r="F14" s="57">
        <f t="shared" si="3"/>
        <v>-216.0758692</v>
      </c>
      <c r="G14" s="58"/>
      <c r="H14" s="56">
        <f t="shared" si="4"/>
        <v>39854.17836</v>
      </c>
    </row>
    <row r="15">
      <c r="C15" s="55">
        <v>5.0</v>
      </c>
      <c r="D15" s="56">
        <f t="shared" si="1"/>
        <v>-252.8272094</v>
      </c>
      <c r="E15" s="56">
        <f t="shared" si="2"/>
        <v>-36.95040994</v>
      </c>
      <c r="F15" s="57">
        <f t="shared" si="3"/>
        <v>-215.8767995</v>
      </c>
      <c r="G15" s="58"/>
      <c r="H15" s="56">
        <f t="shared" si="4"/>
        <v>39817.22795</v>
      </c>
    </row>
    <row r="16">
      <c r="C16" s="55">
        <v>6.0</v>
      </c>
      <c r="D16" s="56">
        <f t="shared" si="1"/>
        <v>-252.8272094</v>
      </c>
      <c r="E16" s="56">
        <f t="shared" si="2"/>
        <v>-37.15055799</v>
      </c>
      <c r="F16" s="57">
        <f t="shared" si="3"/>
        <v>-215.6766514</v>
      </c>
      <c r="G16" s="58"/>
      <c r="H16" s="56">
        <f t="shared" si="4"/>
        <v>39780.07739</v>
      </c>
    </row>
    <row r="17">
      <c r="C17" s="55">
        <v>7.0</v>
      </c>
      <c r="D17" s="56">
        <f t="shared" si="1"/>
        <v>-252.8272094</v>
      </c>
      <c r="E17" s="56">
        <f t="shared" si="2"/>
        <v>-37.35179018</v>
      </c>
      <c r="F17" s="57">
        <f t="shared" si="3"/>
        <v>-215.4754192</v>
      </c>
      <c r="G17" s="58"/>
      <c r="H17" s="56">
        <f t="shared" si="4"/>
        <v>39742.7256</v>
      </c>
    </row>
    <row r="18">
      <c r="C18" s="55">
        <v>8.0</v>
      </c>
      <c r="D18" s="56">
        <f t="shared" si="1"/>
        <v>-252.8272094</v>
      </c>
      <c r="E18" s="56">
        <f t="shared" si="2"/>
        <v>-37.55411238</v>
      </c>
      <c r="F18" s="57">
        <f t="shared" si="3"/>
        <v>-215.273097</v>
      </c>
      <c r="G18" s="58"/>
      <c r="H18" s="56">
        <f t="shared" si="4"/>
        <v>39705.17149</v>
      </c>
    </row>
    <row r="19">
      <c r="C19" s="55">
        <v>9.0</v>
      </c>
      <c r="D19" s="56">
        <f t="shared" si="1"/>
        <v>-252.8272094</v>
      </c>
      <c r="E19" s="56">
        <f t="shared" si="2"/>
        <v>-37.75753049</v>
      </c>
      <c r="F19" s="57">
        <f t="shared" si="3"/>
        <v>-215.0696789</v>
      </c>
      <c r="G19" s="58"/>
      <c r="H19" s="56">
        <f t="shared" si="4"/>
        <v>39667.41396</v>
      </c>
    </row>
    <row r="20">
      <c r="C20" s="55">
        <v>10.0</v>
      </c>
      <c r="D20" s="56">
        <f t="shared" si="1"/>
        <v>-252.8272094</v>
      </c>
      <c r="E20" s="56">
        <f t="shared" si="2"/>
        <v>-37.96205044</v>
      </c>
      <c r="F20" s="57">
        <f t="shared" si="3"/>
        <v>-214.865159</v>
      </c>
      <c r="G20" s="58"/>
      <c r="H20" s="56">
        <f t="shared" si="4"/>
        <v>39629.45191</v>
      </c>
    </row>
    <row r="21">
      <c r="C21" s="55">
        <v>11.0</v>
      </c>
      <c r="D21" s="56">
        <f t="shared" si="1"/>
        <v>-252.8272094</v>
      </c>
      <c r="E21" s="56">
        <f t="shared" si="2"/>
        <v>-38.16767822</v>
      </c>
      <c r="F21" s="57">
        <f t="shared" si="3"/>
        <v>-214.6595312</v>
      </c>
      <c r="G21" s="58"/>
      <c r="H21" s="56">
        <f t="shared" si="4"/>
        <v>39591.28423</v>
      </c>
    </row>
    <row r="22">
      <c r="C22" s="55">
        <v>12.0</v>
      </c>
      <c r="D22" s="56">
        <f t="shared" si="1"/>
        <v>-252.8272094</v>
      </c>
      <c r="E22" s="56">
        <f t="shared" si="2"/>
        <v>-38.37441981</v>
      </c>
      <c r="F22" s="57">
        <f t="shared" si="3"/>
        <v>-214.4527896</v>
      </c>
      <c r="G22" s="58"/>
      <c r="H22" s="56">
        <f t="shared" si="4"/>
        <v>39552.90981</v>
      </c>
    </row>
    <row r="23">
      <c r="C23" s="58"/>
      <c r="D23" s="59" t="s">
        <v>75</v>
      </c>
      <c r="E23" s="60">
        <f t="shared" ref="E23:F23" si="5">sum(E11:E22)</f>
        <v>-447.0901876</v>
      </c>
      <c r="F23" s="60">
        <f t="shared" si="5"/>
        <v>-2586.836325</v>
      </c>
      <c r="G23" s="55" t="s">
        <v>76</v>
      </c>
      <c r="H23" s="55">
        <v>1.0</v>
      </c>
    </row>
    <row r="24">
      <c r="C24" s="55">
        <v>13.0</v>
      </c>
      <c r="D24" s="56">
        <f t="shared" ref="D24:D35" si="6">if(or(($C$7-C24)=0,($C$7-C24)&lt;0),0,pmt($C$8,$C$7,$C$4,0,0))</f>
        <v>-252.8272094</v>
      </c>
      <c r="E24" s="56">
        <f t="shared" ref="E24:E35" si="7">if(or(($C$7-C24)=0,($C$7-C24)&lt;0),0,ppmt($C$8,C24,$C$7,$C$4,0,0))</f>
        <v>-38.58228125</v>
      </c>
      <c r="F24" s="57">
        <f t="shared" ref="F24:F35" si="8">if(or(($C$7-C24)=0,($C$7-C24)&lt;0),0,IPMT($C$8,C24,$C$7,$C$4,0,0))</f>
        <v>-214.2449282</v>
      </c>
      <c r="G24" s="58"/>
      <c r="H24" s="56">
        <f t="shared" ref="H24:H35" si="9">if(or(($C$7-C24)=0,($C$7-C24)&lt;0),0,-fv($C$8,C24,$D$11,$C$4,0))</f>
        <v>39514.32753</v>
      </c>
    </row>
    <row r="25">
      <c r="C25" s="55">
        <v>14.0</v>
      </c>
      <c r="D25" s="56">
        <f t="shared" si="6"/>
        <v>-252.8272094</v>
      </c>
      <c r="E25" s="56">
        <f t="shared" si="7"/>
        <v>-38.7912686</v>
      </c>
      <c r="F25" s="57">
        <f t="shared" si="8"/>
        <v>-214.0359408</v>
      </c>
      <c r="G25" s="58"/>
      <c r="H25" s="56">
        <f t="shared" si="9"/>
        <v>39475.53626</v>
      </c>
    </row>
    <row r="26">
      <c r="C26" s="55">
        <v>15.0</v>
      </c>
      <c r="D26" s="56">
        <f t="shared" si="6"/>
        <v>-252.8272094</v>
      </c>
      <c r="E26" s="56">
        <f t="shared" si="7"/>
        <v>-39.00138797</v>
      </c>
      <c r="F26" s="57">
        <f t="shared" si="8"/>
        <v>-213.8258214</v>
      </c>
      <c r="G26" s="58"/>
      <c r="H26" s="56">
        <f t="shared" si="9"/>
        <v>39436.53487</v>
      </c>
    </row>
    <row r="27">
      <c r="C27" s="55">
        <v>16.0</v>
      </c>
      <c r="D27" s="56">
        <f t="shared" si="6"/>
        <v>-252.8272094</v>
      </c>
      <c r="E27" s="56">
        <f t="shared" si="7"/>
        <v>-39.21264549</v>
      </c>
      <c r="F27" s="57">
        <f t="shared" si="8"/>
        <v>-213.6145639</v>
      </c>
      <c r="G27" s="58"/>
      <c r="H27" s="56">
        <f t="shared" si="9"/>
        <v>39397.32223</v>
      </c>
    </row>
    <row r="28">
      <c r="C28" s="55">
        <v>17.0</v>
      </c>
      <c r="D28" s="56">
        <f t="shared" si="6"/>
        <v>-252.8272094</v>
      </c>
      <c r="E28" s="56">
        <f t="shared" si="7"/>
        <v>-39.42504732</v>
      </c>
      <c r="F28" s="57">
        <f t="shared" si="8"/>
        <v>-213.4021621</v>
      </c>
      <c r="G28" s="58"/>
      <c r="H28" s="56">
        <f t="shared" si="9"/>
        <v>39357.89718</v>
      </c>
    </row>
    <row r="29">
      <c r="C29" s="55">
        <v>18.0</v>
      </c>
      <c r="D29" s="56">
        <f t="shared" si="6"/>
        <v>-252.8272094</v>
      </c>
      <c r="E29" s="56">
        <f t="shared" si="7"/>
        <v>-39.63859966</v>
      </c>
      <c r="F29" s="57">
        <f t="shared" si="8"/>
        <v>-213.1886097</v>
      </c>
      <c r="G29" s="58"/>
      <c r="H29" s="56">
        <f t="shared" si="9"/>
        <v>39318.25858</v>
      </c>
    </row>
    <row r="30">
      <c r="C30" s="55">
        <v>19.0</v>
      </c>
      <c r="D30" s="56">
        <f t="shared" si="6"/>
        <v>-252.8272094</v>
      </c>
      <c r="E30" s="56">
        <f t="shared" si="7"/>
        <v>-39.85330874</v>
      </c>
      <c r="F30" s="57">
        <f t="shared" si="8"/>
        <v>-212.9739007</v>
      </c>
      <c r="G30" s="58"/>
      <c r="H30" s="56">
        <f t="shared" si="9"/>
        <v>39278.40527</v>
      </c>
    </row>
    <row r="31">
      <c r="C31" s="55">
        <v>20.0</v>
      </c>
      <c r="D31" s="56">
        <f t="shared" si="6"/>
        <v>-252.8272094</v>
      </c>
      <c r="E31" s="56">
        <f t="shared" si="7"/>
        <v>-40.06918083</v>
      </c>
      <c r="F31" s="57">
        <f t="shared" si="8"/>
        <v>-212.7580286</v>
      </c>
      <c r="G31" s="58"/>
      <c r="H31" s="56">
        <f t="shared" si="9"/>
        <v>39238.33609</v>
      </c>
    </row>
    <row r="32">
      <c r="C32" s="55">
        <v>21.0</v>
      </c>
      <c r="D32" s="56">
        <f t="shared" si="6"/>
        <v>-252.8272094</v>
      </c>
      <c r="E32" s="56">
        <f t="shared" si="7"/>
        <v>-40.28622223</v>
      </c>
      <c r="F32" s="57">
        <f t="shared" si="8"/>
        <v>-212.5409872</v>
      </c>
      <c r="G32" s="58"/>
      <c r="H32" s="56">
        <f t="shared" si="9"/>
        <v>39198.04987</v>
      </c>
    </row>
    <row r="33">
      <c r="C33" s="55">
        <v>22.0</v>
      </c>
      <c r="D33" s="56">
        <f t="shared" si="6"/>
        <v>-252.8272094</v>
      </c>
      <c r="E33" s="56">
        <f t="shared" si="7"/>
        <v>-40.50443927</v>
      </c>
      <c r="F33" s="57">
        <f t="shared" si="8"/>
        <v>-212.3227701</v>
      </c>
      <c r="G33" s="58"/>
      <c r="H33" s="56">
        <f t="shared" si="9"/>
        <v>39157.54543</v>
      </c>
    </row>
    <row r="34">
      <c r="C34" s="55">
        <v>23.0</v>
      </c>
      <c r="D34" s="56">
        <f t="shared" si="6"/>
        <v>-252.8272094</v>
      </c>
      <c r="E34" s="56">
        <f t="shared" si="7"/>
        <v>-40.72383831</v>
      </c>
      <c r="F34" s="57">
        <f t="shared" si="8"/>
        <v>-212.1033711</v>
      </c>
      <c r="G34" s="58"/>
      <c r="H34" s="56">
        <f t="shared" si="9"/>
        <v>39116.82159</v>
      </c>
    </row>
    <row r="35">
      <c r="C35" s="55">
        <v>24.0</v>
      </c>
      <c r="D35" s="56">
        <f t="shared" si="6"/>
        <v>-252.8272094</v>
      </c>
      <c r="E35" s="56">
        <f t="shared" si="7"/>
        <v>-40.94442577</v>
      </c>
      <c r="F35" s="57">
        <f t="shared" si="8"/>
        <v>-211.8827836</v>
      </c>
      <c r="G35" s="58"/>
      <c r="H35" s="56">
        <f t="shared" si="9"/>
        <v>39075.87717</v>
      </c>
    </row>
    <row r="36">
      <c r="C36" s="58"/>
      <c r="D36" s="59" t="s">
        <v>75</v>
      </c>
      <c r="E36" s="60">
        <f t="shared" ref="E36:F36" si="10">sum(E24:E35)</f>
        <v>-477.0326455</v>
      </c>
      <c r="F36" s="60">
        <f t="shared" si="10"/>
        <v>-2556.893867</v>
      </c>
      <c r="G36" s="55" t="s">
        <v>76</v>
      </c>
      <c r="H36" s="55">
        <v>2.0</v>
      </c>
    </row>
    <row r="37">
      <c r="C37" s="55">
        <v>25.0</v>
      </c>
      <c r="D37" s="56">
        <f t="shared" ref="D37:D48" si="11">if(or(($C$7-C37)=0,($C$7-C37)&lt;0),0,pmt($C$8,$C$7,$C$4,0,0))</f>
        <v>-252.8272094</v>
      </c>
      <c r="E37" s="56">
        <f t="shared" ref="E37:E48" si="12">if(or(($C$7-C37)=0,($C$7-C37)&lt;0),0,ppmt($C$8,C37,$C$7,$C$4,0,0))</f>
        <v>-41.16620808</v>
      </c>
      <c r="F37" s="57">
        <f t="shared" ref="F37:F48" si="13">if(or(($C$7-C37)=0,($C$7-C37)&lt;0),0,IPMT($C$8,C37,$C$7,$C$4,0,0))</f>
        <v>-211.6610013</v>
      </c>
      <c r="G37" s="58"/>
      <c r="H37" s="56">
        <f t="shared" ref="H37:H48" si="14">if(or(($C$7-C37)=0,($C$7-C37)&lt;0),0,-fv($C$8,C37,$D$11,$C$4,0))</f>
        <v>39034.71096</v>
      </c>
    </row>
    <row r="38">
      <c r="C38" s="55">
        <v>26.0</v>
      </c>
      <c r="D38" s="56">
        <f t="shared" si="11"/>
        <v>-252.8272094</v>
      </c>
      <c r="E38" s="56">
        <f t="shared" si="12"/>
        <v>-41.3891917</v>
      </c>
      <c r="F38" s="57">
        <f t="shared" si="13"/>
        <v>-211.4380177</v>
      </c>
      <c r="G38" s="58"/>
      <c r="H38" s="56">
        <f t="shared" si="14"/>
        <v>38993.32177</v>
      </c>
    </row>
    <row r="39">
      <c r="C39" s="55">
        <v>27.0</v>
      </c>
      <c r="D39" s="56">
        <f t="shared" si="11"/>
        <v>-252.8272094</v>
      </c>
      <c r="E39" s="56">
        <f t="shared" si="12"/>
        <v>-41.61338316</v>
      </c>
      <c r="F39" s="57">
        <f t="shared" si="13"/>
        <v>-211.2138262</v>
      </c>
      <c r="G39" s="58"/>
      <c r="H39" s="56">
        <f t="shared" si="14"/>
        <v>38951.70838</v>
      </c>
    </row>
    <row r="40">
      <c r="C40" s="55">
        <v>28.0</v>
      </c>
      <c r="D40" s="56">
        <f t="shared" si="11"/>
        <v>-252.8272094</v>
      </c>
      <c r="E40" s="56">
        <f t="shared" si="12"/>
        <v>-41.83878898</v>
      </c>
      <c r="F40" s="57">
        <f t="shared" si="13"/>
        <v>-210.9884204</v>
      </c>
      <c r="G40" s="58"/>
      <c r="H40" s="56">
        <f t="shared" si="14"/>
        <v>38909.8696</v>
      </c>
    </row>
    <row r="41">
      <c r="C41" s="55">
        <v>29.0</v>
      </c>
      <c r="D41" s="56">
        <f t="shared" si="11"/>
        <v>-252.8272094</v>
      </c>
      <c r="E41" s="56">
        <f t="shared" si="12"/>
        <v>-42.06541576</v>
      </c>
      <c r="F41" s="57">
        <f t="shared" si="13"/>
        <v>-210.7617936</v>
      </c>
      <c r="G41" s="58"/>
      <c r="H41" s="56">
        <f t="shared" si="14"/>
        <v>38867.80418</v>
      </c>
    </row>
    <row r="42">
      <c r="C42" s="55">
        <v>30.0</v>
      </c>
      <c r="D42" s="56">
        <f t="shared" si="11"/>
        <v>-252.8272094</v>
      </c>
      <c r="E42" s="56">
        <f t="shared" si="12"/>
        <v>-42.29327009</v>
      </c>
      <c r="F42" s="57">
        <f t="shared" si="13"/>
        <v>-210.5339393</v>
      </c>
      <c r="G42" s="58"/>
      <c r="H42" s="56">
        <f t="shared" si="14"/>
        <v>38825.51091</v>
      </c>
    </row>
    <row r="43">
      <c r="C43" s="55">
        <v>31.0</v>
      </c>
      <c r="D43" s="56">
        <f t="shared" si="11"/>
        <v>-252.8272094</v>
      </c>
      <c r="E43" s="56">
        <f t="shared" si="12"/>
        <v>-42.52235864</v>
      </c>
      <c r="F43" s="57">
        <f t="shared" si="13"/>
        <v>-210.3048508</v>
      </c>
      <c r="G43" s="58"/>
      <c r="H43" s="56">
        <f t="shared" si="14"/>
        <v>38782.98855</v>
      </c>
    </row>
    <row r="44">
      <c r="C44" s="55">
        <v>32.0</v>
      </c>
      <c r="D44" s="56">
        <f t="shared" si="11"/>
        <v>-252.8272094</v>
      </c>
      <c r="E44" s="56">
        <f t="shared" si="12"/>
        <v>-42.75268808</v>
      </c>
      <c r="F44" s="57">
        <f t="shared" si="13"/>
        <v>-210.0745213</v>
      </c>
      <c r="G44" s="58"/>
      <c r="H44" s="56">
        <f t="shared" si="14"/>
        <v>38740.23586</v>
      </c>
    </row>
    <row r="45">
      <c r="C45" s="55">
        <v>33.0</v>
      </c>
      <c r="D45" s="56">
        <f t="shared" si="11"/>
        <v>-252.8272094</v>
      </c>
      <c r="E45" s="56">
        <f t="shared" si="12"/>
        <v>-42.98426514</v>
      </c>
      <c r="F45" s="57">
        <f t="shared" si="13"/>
        <v>-209.8429443</v>
      </c>
      <c r="G45" s="58"/>
      <c r="H45" s="56">
        <f t="shared" si="14"/>
        <v>38697.2516</v>
      </c>
    </row>
    <row r="46">
      <c r="C46" s="55">
        <v>34.0</v>
      </c>
      <c r="D46" s="56">
        <f t="shared" si="11"/>
        <v>-252.8272094</v>
      </c>
      <c r="E46" s="56">
        <f t="shared" si="12"/>
        <v>-43.21709658</v>
      </c>
      <c r="F46" s="57">
        <f t="shared" si="13"/>
        <v>-209.6101128</v>
      </c>
      <c r="G46" s="58"/>
      <c r="H46" s="56">
        <f t="shared" si="14"/>
        <v>38654.0345</v>
      </c>
    </row>
    <row r="47">
      <c r="C47" s="55">
        <v>35.0</v>
      </c>
      <c r="D47" s="56">
        <f t="shared" si="11"/>
        <v>-252.8272094</v>
      </c>
      <c r="E47" s="56">
        <f t="shared" si="12"/>
        <v>-43.45118918</v>
      </c>
      <c r="F47" s="57">
        <f t="shared" si="13"/>
        <v>-209.3760202</v>
      </c>
      <c r="G47" s="58"/>
      <c r="H47" s="56">
        <f t="shared" si="14"/>
        <v>38610.58331</v>
      </c>
    </row>
    <row r="48">
      <c r="C48" s="55">
        <v>36.0</v>
      </c>
      <c r="D48" s="56">
        <f t="shared" si="11"/>
        <v>-252.8272094</v>
      </c>
      <c r="E48" s="56">
        <f t="shared" si="12"/>
        <v>-43.68654979</v>
      </c>
      <c r="F48" s="57">
        <f t="shared" si="13"/>
        <v>-209.1406596</v>
      </c>
      <c r="G48" s="58"/>
      <c r="H48" s="56">
        <f t="shared" si="14"/>
        <v>38566.89676</v>
      </c>
    </row>
    <row r="49">
      <c r="C49" s="58"/>
      <c r="D49" s="59" t="s">
        <v>75</v>
      </c>
      <c r="E49" s="60">
        <f t="shared" ref="E49:F49" si="15">sum(E37:E48)</f>
        <v>-508.9804052</v>
      </c>
      <c r="F49" s="60">
        <f t="shared" si="15"/>
        <v>-2524.946108</v>
      </c>
      <c r="G49" s="55" t="s">
        <v>76</v>
      </c>
      <c r="H49" s="55">
        <v>3.0</v>
      </c>
    </row>
    <row r="50">
      <c r="C50" s="55">
        <v>37.0</v>
      </c>
      <c r="D50" s="56">
        <f t="shared" ref="D50:D61" si="16">if(or(($C$7-C50)=0,($C$7-C50)&lt;0),0,pmt($C$8,$C$7,$C$4,0,0))</f>
        <v>-252.8272094</v>
      </c>
      <c r="E50" s="56">
        <f t="shared" ref="E50:E61" si="17">if(or(($C$7-C50)=0,($C$7-C50)&lt;0),0,ppmt($C$8,C50,$C$7,$C$4,0,0))</f>
        <v>-43.92318527</v>
      </c>
      <c r="F50" s="57">
        <f t="shared" ref="F50:F61" si="18">if(or(($C$7-C50)=0,($C$7-C50)&lt;0),0,IPMT($C$8,C50,$C$7,$C$4,0,0))</f>
        <v>-208.9040241</v>
      </c>
      <c r="G50" s="58"/>
      <c r="H50" s="56">
        <f t="shared" ref="H50:H61" si="19">if(or(($C$7-C50)=0,($C$7-C50)&lt;0),0,-fv($C$8,C50,$D$11,$C$4,0))</f>
        <v>38522.97358</v>
      </c>
    </row>
    <row r="51">
      <c r="C51" s="55">
        <v>38.0</v>
      </c>
      <c r="D51" s="56">
        <f t="shared" si="16"/>
        <v>-252.8272094</v>
      </c>
      <c r="E51" s="56">
        <f t="shared" si="17"/>
        <v>-44.16110252</v>
      </c>
      <c r="F51" s="57">
        <f t="shared" si="18"/>
        <v>-208.6661069</v>
      </c>
      <c r="G51" s="58"/>
      <c r="H51" s="56">
        <f t="shared" si="19"/>
        <v>38478.81247</v>
      </c>
    </row>
    <row r="52">
      <c r="C52" s="55">
        <v>39.0</v>
      </c>
      <c r="D52" s="56">
        <f t="shared" si="16"/>
        <v>-252.8272094</v>
      </c>
      <c r="E52" s="56">
        <f t="shared" si="17"/>
        <v>-44.4003085</v>
      </c>
      <c r="F52" s="57">
        <f t="shared" si="18"/>
        <v>-208.4269009</v>
      </c>
      <c r="G52" s="58"/>
      <c r="H52" s="56">
        <f t="shared" si="19"/>
        <v>38434.41217</v>
      </c>
    </row>
    <row r="53">
      <c r="C53" s="55">
        <v>40.0</v>
      </c>
      <c r="D53" s="56">
        <f t="shared" si="16"/>
        <v>-252.8272094</v>
      </c>
      <c r="E53" s="56">
        <f t="shared" si="17"/>
        <v>-44.64081017</v>
      </c>
      <c r="F53" s="57">
        <f t="shared" si="18"/>
        <v>-208.1863992</v>
      </c>
      <c r="G53" s="58"/>
      <c r="H53" s="56">
        <f t="shared" si="19"/>
        <v>38389.77136</v>
      </c>
    </row>
    <row r="54">
      <c r="C54" s="55">
        <v>41.0</v>
      </c>
      <c r="D54" s="56">
        <f t="shared" si="16"/>
        <v>-252.8272094</v>
      </c>
      <c r="E54" s="56">
        <f t="shared" si="17"/>
        <v>-44.88261456</v>
      </c>
      <c r="F54" s="57">
        <f t="shared" si="18"/>
        <v>-207.9445948</v>
      </c>
      <c r="G54" s="58"/>
      <c r="H54" s="56">
        <f t="shared" si="19"/>
        <v>38344.88874</v>
      </c>
    </row>
    <row r="55">
      <c r="C55" s="55">
        <v>42.0</v>
      </c>
      <c r="D55" s="56">
        <f t="shared" si="16"/>
        <v>-252.8272094</v>
      </c>
      <c r="E55" s="56">
        <f t="shared" si="17"/>
        <v>-45.12572872</v>
      </c>
      <c r="F55" s="57">
        <f t="shared" si="18"/>
        <v>-207.7014807</v>
      </c>
      <c r="G55" s="58"/>
      <c r="H55" s="56">
        <f t="shared" si="19"/>
        <v>38299.76301</v>
      </c>
    </row>
    <row r="56">
      <c r="C56" s="55">
        <v>43.0</v>
      </c>
      <c r="D56" s="56">
        <f t="shared" si="16"/>
        <v>-252.8272094</v>
      </c>
      <c r="E56" s="56">
        <f t="shared" si="17"/>
        <v>-45.37015975</v>
      </c>
      <c r="F56" s="57">
        <f t="shared" si="18"/>
        <v>-207.4570496</v>
      </c>
      <c r="G56" s="58"/>
      <c r="H56" s="56">
        <f t="shared" si="19"/>
        <v>38254.39285</v>
      </c>
    </row>
    <row r="57">
      <c r="C57" s="55">
        <v>44.0</v>
      </c>
      <c r="D57" s="56">
        <f t="shared" si="16"/>
        <v>-252.8272094</v>
      </c>
      <c r="E57" s="56">
        <f t="shared" si="17"/>
        <v>-45.61591478</v>
      </c>
      <c r="F57" s="57">
        <f t="shared" si="18"/>
        <v>-207.2112946</v>
      </c>
      <c r="G57" s="58"/>
      <c r="H57" s="56">
        <f t="shared" si="19"/>
        <v>38208.77694</v>
      </c>
    </row>
    <row r="58">
      <c r="C58" s="55">
        <v>45.0</v>
      </c>
      <c r="D58" s="56">
        <f t="shared" si="16"/>
        <v>-252.8272094</v>
      </c>
      <c r="E58" s="56">
        <f t="shared" si="17"/>
        <v>-45.86300099</v>
      </c>
      <c r="F58" s="57">
        <f t="shared" si="18"/>
        <v>-206.9642084</v>
      </c>
      <c r="G58" s="58"/>
      <c r="H58" s="56">
        <f t="shared" si="19"/>
        <v>38162.91394</v>
      </c>
    </row>
    <row r="59">
      <c r="C59" s="55">
        <v>46.0</v>
      </c>
      <c r="D59" s="56">
        <f t="shared" si="16"/>
        <v>-252.8272094</v>
      </c>
      <c r="E59" s="56">
        <f t="shared" si="17"/>
        <v>-46.11142557</v>
      </c>
      <c r="F59" s="57">
        <f t="shared" si="18"/>
        <v>-206.7157838</v>
      </c>
      <c r="G59" s="58"/>
      <c r="H59" s="56">
        <f t="shared" si="19"/>
        <v>38116.80251</v>
      </c>
    </row>
    <row r="60">
      <c r="C60" s="55">
        <v>47.0</v>
      </c>
      <c r="D60" s="56">
        <f t="shared" si="16"/>
        <v>-252.8272094</v>
      </c>
      <c r="E60" s="56">
        <f t="shared" si="17"/>
        <v>-46.3611958</v>
      </c>
      <c r="F60" s="57">
        <f t="shared" si="18"/>
        <v>-206.4660136</v>
      </c>
      <c r="G60" s="58"/>
      <c r="H60" s="56">
        <f t="shared" si="19"/>
        <v>38070.44132</v>
      </c>
    </row>
    <row r="61">
      <c r="C61" s="55">
        <v>48.0</v>
      </c>
      <c r="D61" s="56">
        <f t="shared" si="16"/>
        <v>-252.8272094</v>
      </c>
      <c r="E61" s="56">
        <f t="shared" si="17"/>
        <v>-46.61231894</v>
      </c>
      <c r="F61" s="57">
        <f t="shared" si="18"/>
        <v>-206.2148905</v>
      </c>
      <c r="G61" s="58"/>
      <c r="H61" s="56">
        <f t="shared" si="19"/>
        <v>38023.829</v>
      </c>
    </row>
    <row r="62">
      <c r="C62" s="58"/>
      <c r="D62" s="59" t="s">
        <v>75</v>
      </c>
      <c r="E62" s="60">
        <f t="shared" ref="E62:F62" si="20">sum(E50:E61)</f>
        <v>-543.0677656</v>
      </c>
      <c r="F62" s="60">
        <f t="shared" si="20"/>
        <v>-2490.858747</v>
      </c>
      <c r="G62" s="55" t="s">
        <v>76</v>
      </c>
      <c r="H62" s="55">
        <v>4.0</v>
      </c>
    </row>
    <row r="63">
      <c r="C63" s="55">
        <v>49.0</v>
      </c>
      <c r="D63" s="56">
        <f t="shared" ref="D63:D74" si="21">if(or(($C$7-C63)=0,($C$7-C63)&lt;0),0,pmt($C$8,$C$7,$C$4,0,0))</f>
        <v>-252.8272094</v>
      </c>
      <c r="E63" s="56">
        <f t="shared" ref="E63:E74" si="22">if(or(($C$7-C63)=0,($C$7-C63)&lt;0),0,ppmt($C$8,C63,$C$7,$C$4,0,0))</f>
        <v>-46.86480233</v>
      </c>
      <c r="F63" s="57">
        <f t="shared" ref="F63:F74" si="23">if(or(($C$7-C63)=0,($C$7-C63)&lt;0),0,IPMT($C$8,C63,$C$7,$C$4,0,0))</f>
        <v>-205.9624071</v>
      </c>
      <c r="G63" s="58"/>
      <c r="H63" s="56">
        <f t="shared" ref="H63:H74" si="24">if(or(($C$7-C63)=0,($C$7-C63)&lt;0),0,-fv($C$8,C63,$D$11,$C$4,0))</f>
        <v>37976.96419</v>
      </c>
    </row>
    <row r="64">
      <c r="C64" s="55">
        <v>50.0</v>
      </c>
      <c r="D64" s="56">
        <f t="shared" si="21"/>
        <v>-252.8272094</v>
      </c>
      <c r="E64" s="56">
        <f t="shared" si="22"/>
        <v>-47.11865335</v>
      </c>
      <c r="F64" s="57">
        <f t="shared" si="23"/>
        <v>-205.7085561</v>
      </c>
      <c r="G64" s="58"/>
      <c r="H64" s="56">
        <f t="shared" si="24"/>
        <v>37929.84554</v>
      </c>
    </row>
    <row r="65">
      <c r="C65" s="55">
        <v>51.0</v>
      </c>
      <c r="D65" s="56">
        <f t="shared" si="21"/>
        <v>-252.8272094</v>
      </c>
      <c r="E65" s="56">
        <f t="shared" si="22"/>
        <v>-47.37387939</v>
      </c>
      <c r="F65" s="57">
        <f t="shared" si="23"/>
        <v>-205.45333</v>
      </c>
      <c r="G65" s="58"/>
      <c r="H65" s="56">
        <f t="shared" si="24"/>
        <v>37882.47166</v>
      </c>
    </row>
    <row r="66">
      <c r="C66" s="55">
        <v>52.0</v>
      </c>
      <c r="D66" s="56">
        <f t="shared" si="21"/>
        <v>-252.8272094</v>
      </c>
      <c r="E66" s="56">
        <f t="shared" si="22"/>
        <v>-47.6304879</v>
      </c>
      <c r="F66" s="57">
        <f t="shared" si="23"/>
        <v>-205.1967215</v>
      </c>
      <c r="G66" s="58"/>
      <c r="H66" s="56">
        <f t="shared" si="24"/>
        <v>37834.84117</v>
      </c>
    </row>
    <row r="67">
      <c r="C67" s="55">
        <v>53.0</v>
      </c>
      <c r="D67" s="56">
        <f t="shared" si="21"/>
        <v>-252.8272094</v>
      </c>
      <c r="E67" s="56">
        <f t="shared" si="22"/>
        <v>-47.88848638</v>
      </c>
      <c r="F67" s="57">
        <f t="shared" si="23"/>
        <v>-204.938723</v>
      </c>
      <c r="G67" s="58"/>
      <c r="H67" s="56">
        <f t="shared" si="24"/>
        <v>37786.95269</v>
      </c>
    </row>
    <row r="68">
      <c r="C68" s="55">
        <v>54.0</v>
      </c>
      <c r="D68" s="56">
        <f t="shared" si="21"/>
        <v>-252.8272094</v>
      </c>
      <c r="E68" s="56">
        <f t="shared" si="22"/>
        <v>-48.14788234</v>
      </c>
      <c r="F68" s="57">
        <f t="shared" si="23"/>
        <v>-204.6793271</v>
      </c>
      <c r="G68" s="58"/>
      <c r="H68" s="56">
        <f t="shared" si="24"/>
        <v>37738.8048</v>
      </c>
    </row>
    <row r="69">
      <c r="C69" s="55">
        <v>55.0</v>
      </c>
      <c r="D69" s="56">
        <f t="shared" si="21"/>
        <v>-252.8272094</v>
      </c>
      <c r="E69" s="56">
        <f t="shared" si="22"/>
        <v>-48.40868337</v>
      </c>
      <c r="F69" s="57">
        <f t="shared" si="23"/>
        <v>-204.418526</v>
      </c>
      <c r="G69" s="58"/>
      <c r="H69" s="56">
        <f t="shared" si="24"/>
        <v>37690.39612</v>
      </c>
    </row>
    <row r="70">
      <c r="C70" s="55">
        <v>56.0</v>
      </c>
      <c r="D70" s="56">
        <f t="shared" si="21"/>
        <v>-252.8272094</v>
      </c>
      <c r="E70" s="56">
        <f t="shared" si="22"/>
        <v>-48.67089707</v>
      </c>
      <c r="F70" s="57">
        <f t="shared" si="23"/>
        <v>-204.1563123</v>
      </c>
      <c r="G70" s="58"/>
      <c r="H70" s="56">
        <f t="shared" si="24"/>
        <v>37641.72522</v>
      </c>
    </row>
    <row r="71">
      <c r="C71" s="55">
        <v>57.0</v>
      </c>
      <c r="D71" s="56">
        <f t="shared" si="21"/>
        <v>-252.8272094</v>
      </c>
      <c r="E71" s="56">
        <f t="shared" si="22"/>
        <v>-48.9345311</v>
      </c>
      <c r="F71" s="57">
        <f t="shared" si="23"/>
        <v>-203.8926783</v>
      </c>
      <c r="G71" s="58"/>
      <c r="H71" s="56">
        <f t="shared" si="24"/>
        <v>37592.79069</v>
      </c>
    </row>
    <row r="72">
      <c r="C72" s="55">
        <v>58.0</v>
      </c>
      <c r="D72" s="56">
        <f t="shared" si="21"/>
        <v>-252.8272094</v>
      </c>
      <c r="E72" s="56">
        <f t="shared" si="22"/>
        <v>-49.19959314</v>
      </c>
      <c r="F72" s="57">
        <f t="shared" si="23"/>
        <v>-203.6276163</v>
      </c>
      <c r="G72" s="58"/>
      <c r="H72" s="56">
        <f t="shared" si="24"/>
        <v>37543.5911</v>
      </c>
    </row>
    <row r="73">
      <c r="C73" s="55">
        <v>59.0</v>
      </c>
      <c r="D73" s="56">
        <f t="shared" si="21"/>
        <v>-252.8272094</v>
      </c>
      <c r="E73" s="56">
        <f t="shared" si="22"/>
        <v>-49.46609094</v>
      </c>
      <c r="F73" s="57">
        <f t="shared" si="23"/>
        <v>-203.3611185</v>
      </c>
      <c r="G73" s="58"/>
      <c r="H73" s="56">
        <f t="shared" si="24"/>
        <v>37494.12501</v>
      </c>
    </row>
    <row r="74">
      <c r="C74" s="55">
        <v>60.0</v>
      </c>
      <c r="D74" s="56">
        <f t="shared" si="21"/>
        <v>-252.8272094</v>
      </c>
      <c r="E74" s="56">
        <f t="shared" si="22"/>
        <v>-49.73403227</v>
      </c>
      <c r="F74" s="57">
        <f t="shared" si="23"/>
        <v>-203.0931771</v>
      </c>
      <c r="G74" s="58"/>
      <c r="H74" s="56">
        <f t="shared" si="24"/>
        <v>37444.39098</v>
      </c>
    </row>
    <row r="75">
      <c r="C75" s="58"/>
      <c r="D75" s="59" t="s">
        <v>75</v>
      </c>
      <c r="E75" s="60">
        <f t="shared" ref="E75:F75" si="25">sum(E63:E74)</f>
        <v>-579.4380196</v>
      </c>
      <c r="F75" s="60">
        <f t="shared" si="25"/>
        <v>-2454.488493</v>
      </c>
      <c r="G75" s="55" t="s">
        <v>76</v>
      </c>
      <c r="H75" s="55">
        <v>5.0</v>
      </c>
    </row>
    <row r="76">
      <c r="C76" s="55">
        <v>61.0</v>
      </c>
      <c r="D76" s="56">
        <f t="shared" ref="D76:D87" si="26">if(or(($C$7-C76)=0,($C$7-C76)&lt;0),0,pmt($C$8,$C$7,$C$4,0,0))</f>
        <v>-252.8272094</v>
      </c>
      <c r="E76" s="56">
        <f t="shared" ref="E76:E87" si="27">if(or(($C$7-C76)=0,($C$7-C76)&lt;0),0,ppmt($C$8,C76,$C$7,$C$4,0,0))</f>
        <v>-50.00342494</v>
      </c>
      <c r="F76" s="57">
        <f t="shared" ref="F76:F87" si="28">if(or(($C$7-C76)=0,($C$7-C76)&lt;0),0,IPMT($C$8,C76,$C$7,$C$4,0,0))</f>
        <v>-202.8237845</v>
      </c>
      <c r="G76" s="58"/>
      <c r="H76" s="56">
        <f t="shared" ref="H76:H87" si="29">if(or(($C$7-C76)=0,($C$7-C76)&lt;0),0,-fv($C$8,C76,$D$11,$C$4,0))</f>
        <v>37394.38755</v>
      </c>
    </row>
    <row r="77">
      <c r="C77" s="55">
        <v>62.0</v>
      </c>
      <c r="D77" s="56">
        <f t="shared" si="26"/>
        <v>-252.8272094</v>
      </c>
      <c r="E77" s="56">
        <f t="shared" si="27"/>
        <v>-50.27427683</v>
      </c>
      <c r="F77" s="57">
        <f t="shared" si="28"/>
        <v>-202.5529326</v>
      </c>
      <c r="G77" s="58"/>
      <c r="H77" s="56">
        <f t="shared" si="29"/>
        <v>37344.11327</v>
      </c>
    </row>
    <row r="78">
      <c r="C78" s="55">
        <v>63.0</v>
      </c>
      <c r="D78" s="56">
        <f t="shared" si="26"/>
        <v>-252.8272094</v>
      </c>
      <c r="E78" s="56">
        <f t="shared" si="27"/>
        <v>-50.54659583</v>
      </c>
      <c r="F78" s="57">
        <f t="shared" si="28"/>
        <v>-202.2806136</v>
      </c>
      <c r="G78" s="58"/>
      <c r="H78" s="56">
        <f t="shared" si="29"/>
        <v>37293.56668</v>
      </c>
    </row>
    <row r="79">
      <c r="C79" s="55">
        <v>64.0</v>
      </c>
      <c r="D79" s="56">
        <f t="shared" si="26"/>
        <v>-252.8272094</v>
      </c>
      <c r="E79" s="56">
        <f t="shared" si="27"/>
        <v>-50.82038989</v>
      </c>
      <c r="F79" s="57">
        <f t="shared" si="28"/>
        <v>-202.0068195</v>
      </c>
      <c r="G79" s="58"/>
      <c r="H79" s="56">
        <f t="shared" si="29"/>
        <v>37242.74629</v>
      </c>
    </row>
    <row r="80">
      <c r="C80" s="55">
        <v>65.0</v>
      </c>
      <c r="D80" s="56">
        <f t="shared" si="26"/>
        <v>-252.8272094</v>
      </c>
      <c r="E80" s="56">
        <f t="shared" si="27"/>
        <v>-51.095667</v>
      </c>
      <c r="F80" s="57">
        <f t="shared" si="28"/>
        <v>-201.7315424</v>
      </c>
      <c r="G80" s="58"/>
      <c r="H80" s="56">
        <f t="shared" si="29"/>
        <v>37191.65062</v>
      </c>
    </row>
    <row r="81">
      <c r="C81" s="55">
        <v>66.0</v>
      </c>
      <c r="D81" s="56">
        <f t="shared" si="26"/>
        <v>-252.8272094</v>
      </c>
      <c r="E81" s="56">
        <f t="shared" si="27"/>
        <v>-51.37243519</v>
      </c>
      <c r="F81" s="57">
        <f t="shared" si="28"/>
        <v>-201.4547742</v>
      </c>
      <c r="G81" s="58"/>
      <c r="H81" s="56">
        <f t="shared" si="29"/>
        <v>37140.27819</v>
      </c>
    </row>
    <row r="82">
      <c r="C82" s="55">
        <v>67.0</v>
      </c>
      <c r="D82" s="56">
        <f t="shared" si="26"/>
        <v>-252.8272094</v>
      </c>
      <c r="E82" s="56">
        <f t="shared" si="27"/>
        <v>-51.65070255</v>
      </c>
      <c r="F82" s="57">
        <f t="shared" si="28"/>
        <v>-201.1765068</v>
      </c>
      <c r="G82" s="58"/>
      <c r="H82" s="56">
        <f t="shared" si="29"/>
        <v>37088.62748</v>
      </c>
    </row>
    <row r="83">
      <c r="C83" s="55">
        <v>68.0</v>
      </c>
      <c r="D83" s="56">
        <f t="shared" si="26"/>
        <v>-252.8272094</v>
      </c>
      <c r="E83" s="56">
        <f t="shared" si="27"/>
        <v>-51.93047719</v>
      </c>
      <c r="F83" s="57">
        <f t="shared" si="28"/>
        <v>-200.8967322</v>
      </c>
      <c r="G83" s="58"/>
      <c r="H83" s="56">
        <f t="shared" si="29"/>
        <v>37036.69701</v>
      </c>
    </row>
    <row r="84">
      <c r="C84" s="55">
        <v>69.0</v>
      </c>
      <c r="D84" s="56">
        <f t="shared" si="26"/>
        <v>-252.8272094</v>
      </c>
      <c r="E84" s="56">
        <f t="shared" si="27"/>
        <v>-52.21176727</v>
      </c>
      <c r="F84" s="57">
        <f t="shared" si="28"/>
        <v>-200.6154421</v>
      </c>
      <c r="G84" s="58"/>
      <c r="H84" s="56">
        <f t="shared" si="29"/>
        <v>36984.48524</v>
      </c>
    </row>
    <row r="85">
      <c r="C85" s="55">
        <v>70.0</v>
      </c>
      <c r="D85" s="56">
        <f t="shared" si="26"/>
        <v>-252.8272094</v>
      </c>
      <c r="E85" s="56">
        <f t="shared" si="27"/>
        <v>-52.49458101</v>
      </c>
      <c r="F85" s="57">
        <f t="shared" si="28"/>
        <v>-200.3326284</v>
      </c>
      <c r="G85" s="58"/>
      <c r="H85" s="56">
        <f t="shared" si="29"/>
        <v>36931.99066</v>
      </c>
    </row>
    <row r="86">
      <c r="C86" s="55">
        <v>71.0</v>
      </c>
      <c r="D86" s="56">
        <f t="shared" si="26"/>
        <v>-252.8272094</v>
      </c>
      <c r="E86" s="56">
        <f t="shared" si="27"/>
        <v>-52.77892666</v>
      </c>
      <c r="F86" s="57">
        <f t="shared" si="28"/>
        <v>-200.0482827</v>
      </c>
      <c r="G86" s="58"/>
      <c r="H86" s="56">
        <f t="shared" si="29"/>
        <v>36879.21173</v>
      </c>
    </row>
    <row r="87">
      <c r="C87" s="55">
        <v>72.0</v>
      </c>
      <c r="D87" s="56">
        <f t="shared" si="26"/>
        <v>-252.8272094</v>
      </c>
      <c r="E87" s="56">
        <f t="shared" si="27"/>
        <v>-53.06481251</v>
      </c>
      <c r="F87" s="57">
        <f t="shared" si="28"/>
        <v>-199.7623969</v>
      </c>
      <c r="G87" s="58"/>
      <c r="H87" s="56">
        <f t="shared" si="29"/>
        <v>36826.14692</v>
      </c>
    </row>
    <row r="88">
      <c r="C88" s="58"/>
      <c r="D88" s="59" t="s">
        <v>75</v>
      </c>
      <c r="E88" s="60">
        <f t="shared" ref="E88:F88" si="30">sum(E76:E87)</f>
        <v>-618.2440569</v>
      </c>
      <c r="F88" s="60">
        <f t="shared" si="30"/>
        <v>-2415.682456</v>
      </c>
      <c r="G88" s="55" t="s">
        <v>76</v>
      </c>
      <c r="H88" s="55">
        <v>6.0</v>
      </c>
    </row>
    <row r="89">
      <c r="C89" s="55">
        <v>73.0</v>
      </c>
      <c r="D89" s="56">
        <f t="shared" ref="D89:D100" si="31">if(or(($C$7-C89)=0,($C$7-C89)&lt;0),0,pmt($C$8,$C$7,$C$4,0,0))</f>
        <v>-252.8272094</v>
      </c>
      <c r="E89" s="56">
        <f t="shared" ref="E89:E100" si="32">if(or(($C$7-C89)=0,($C$7-C89)&lt;0),0,ppmt($C$8,C89,$C$7,$C$4,0,0))</f>
        <v>-53.35224692</v>
      </c>
      <c r="F89" s="57">
        <f t="shared" ref="F89:F100" si="33">if(or(($C$7-C89)=0,($C$7-C89)&lt;0),0,IPMT($C$8,C89,$C$7,$C$4,0,0))</f>
        <v>-199.4749625</v>
      </c>
      <c r="G89" s="58"/>
      <c r="H89" s="56">
        <f t="shared" ref="H89:H100" si="34">if(or(($C$7-C89)=0,($C$7-C89)&lt;0),0,-fv($C$8,C89,$D$11,$C$4,0))</f>
        <v>36772.79467</v>
      </c>
    </row>
    <row r="90">
      <c r="C90" s="55">
        <v>74.0</v>
      </c>
      <c r="D90" s="56">
        <f t="shared" si="31"/>
        <v>-252.8272094</v>
      </c>
      <c r="E90" s="56">
        <f t="shared" si="32"/>
        <v>-53.64123825</v>
      </c>
      <c r="F90" s="57">
        <f t="shared" si="33"/>
        <v>-199.1859711</v>
      </c>
      <c r="G90" s="58"/>
      <c r="H90" s="56">
        <f t="shared" si="34"/>
        <v>36719.15343</v>
      </c>
    </row>
    <row r="91">
      <c r="C91" s="55">
        <v>75.0</v>
      </c>
      <c r="D91" s="56">
        <f t="shared" si="31"/>
        <v>-252.8272094</v>
      </c>
      <c r="E91" s="56">
        <f t="shared" si="32"/>
        <v>-53.93179496</v>
      </c>
      <c r="F91" s="57">
        <f t="shared" si="33"/>
        <v>-198.8954144</v>
      </c>
      <c r="G91" s="58"/>
      <c r="H91" s="56">
        <f t="shared" si="34"/>
        <v>36665.22164</v>
      </c>
    </row>
    <row r="92">
      <c r="C92" s="55">
        <v>76.0</v>
      </c>
      <c r="D92" s="56">
        <f t="shared" si="31"/>
        <v>-252.8272094</v>
      </c>
      <c r="E92" s="56">
        <f t="shared" si="32"/>
        <v>-54.22392552</v>
      </c>
      <c r="F92" s="57">
        <f t="shared" si="33"/>
        <v>-198.6032839</v>
      </c>
      <c r="G92" s="58"/>
      <c r="H92" s="56">
        <f t="shared" si="34"/>
        <v>36610.99771</v>
      </c>
    </row>
    <row r="93">
      <c r="C93" s="55">
        <v>77.0</v>
      </c>
      <c r="D93" s="56">
        <f t="shared" si="31"/>
        <v>-252.8272094</v>
      </c>
      <c r="E93" s="56">
        <f t="shared" si="32"/>
        <v>-54.51763845</v>
      </c>
      <c r="F93" s="57">
        <f t="shared" si="33"/>
        <v>-198.309571</v>
      </c>
      <c r="G93" s="58"/>
      <c r="H93" s="56">
        <f t="shared" si="34"/>
        <v>36556.48008</v>
      </c>
    </row>
    <row r="94">
      <c r="C94" s="55">
        <v>78.0</v>
      </c>
      <c r="D94" s="56">
        <f t="shared" si="31"/>
        <v>-252.8272094</v>
      </c>
      <c r="E94" s="56">
        <f t="shared" si="32"/>
        <v>-54.81294232</v>
      </c>
      <c r="F94" s="57">
        <f t="shared" si="33"/>
        <v>-198.0142671</v>
      </c>
      <c r="G94" s="58"/>
      <c r="H94" s="56">
        <f t="shared" si="34"/>
        <v>36501.66713</v>
      </c>
    </row>
    <row r="95">
      <c r="C95" s="55">
        <v>79.0</v>
      </c>
      <c r="D95" s="56">
        <f t="shared" si="31"/>
        <v>-252.8272094</v>
      </c>
      <c r="E95" s="56">
        <f t="shared" si="32"/>
        <v>-55.10984576</v>
      </c>
      <c r="F95" s="57">
        <f t="shared" si="33"/>
        <v>-197.7173636</v>
      </c>
      <c r="G95" s="58"/>
      <c r="H95" s="56">
        <f t="shared" si="34"/>
        <v>36446.55729</v>
      </c>
    </row>
    <row r="96">
      <c r="C96" s="55">
        <v>80.0</v>
      </c>
      <c r="D96" s="56">
        <f t="shared" si="31"/>
        <v>-252.8272094</v>
      </c>
      <c r="E96" s="56">
        <f t="shared" si="32"/>
        <v>-55.40835742</v>
      </c>
      <c r="F96" s="57">
        <f t="shared" si="33"/>
        <v>-197.418852</v>
      </c>
      <c r="G96" s="58"/>
      <c r="H96" s="56">
        <f t="shared" si="34"/>
        <v>36391.14893</v>
      </c>
    </row>
    <row r="97">
      <c r="C97" s="55">
        <v>81.0</v>
      </c>
      <c r="D97" s="56">
        <f t="shared" si="31"/>
        <v>-252.8272094</v>
      </c>
      <c r="E97" s="56">
        <f t="shared" si="32"/>
        <v>-55.70848603</v>
      </c>
      <c r="F97" s="57">
        <f t="shared" si="33"/>
        <v>-197.1187234</v>
      </c>
      <c r="G97" s="58"/>
      <c r="H97" s="56">
        <f t="shared" si="34"/>
        <v>36335.44044</v>
      </c>
    </row>
    <row r="98">
      <c r="C98" s="55">
        <v>82.0</v>
      </c>
      <c r="D98" s="56">
        <f t="shared" si="31"/>
        <v>-252.8272094</v>
      </c>
      <c r="E98" s="56">
        <f t="shared" si="32"/>
        <v>-56.01024032</v>
      </c>
      <c r="F98" s="57">
        <f t="shared" si="33"/>
        <v>-196.8169691</v>
      </c>
      <c r="G98" s="58"/>
      <c r="H98" s="56">
        <f t="shared" si="34"/>
        <v>36279.4302</v>
      </c>
    </row>
    <row r="99">
      <c r="C99" s="55">
        <v>83.0</v>
      </c>
      <c r="D99" s="56">
        <f t="shared" si="31"/>
        <v>-252.8272094</v>
      </c>
      <c r="E99" s="56">
        <f t="shared" si="32"/>
        <v>-56.31362913</v>
      </c>
      <c r="F99" s="57">
        <f t="shared" si="33"/>
        <v>-196.5135803</v>
      </c>
      <c r="G99" s="58"/>
      <c r="H99" s="56">
        <f t="shared" si="34"/>
        <v>36223.11657</v>
      </c>
    </row>
    <row r="100">
      <c r="C100" s="55">
        <v>84.0</v>
      </c>
      <c r="D100" s="56">
        <f t="shared" si="31"/>
        <v>-252.8272094</v>
      </c>
      <c r="E100" s="56">
        <f t="shared" si="32"/>
        <v>-56.61866128</v>
      </c>
      <c r="F100" s="57">
        <f t="shared" si="33"/>
        <v>-196.2085481</v>
      </c>
      <c r="G100" s="58"/>
      <c r="H100" s="56">
        <f t="shared" si="34"/>
        <v>36166.49791</v>
      </c>
    </row>
    <row r="101">
      <c r="C101" s="58"/>
      <c r="D101" s="59" t="s">
        <v>75</v>
      </c>
      <c r="E101" s="60">
        <f t="shared" ref="E101:F101" si="35">sum(E89:E100)</f>
        <v>-659.6490064</v>
      </c>
      <c r="F101" s="60">
        <f t="shared" si="35"/>
        <v>-2374.277506</v>
      </c>
      <c r="G101" s="55" t="s">
        <v>76</v>
      </c>
      <c r="H101" s="55">
        <v>7.0</v>
      </c>
    </row>
    <row r="102">
      <c r="C102" s="55">
        <v>85.0</v>
      </c>
      <c r="D102" s="56">
        <f t="shared" ref="D102:D113" si="36">if(or(($C$7-C102)=0,($C$7-C102)&lt;0),0,pmt($C$8,$C$7,$C$4,0,0))</f>
        <v>-252.8272094</v>
      </c>
      <c r="E102" s="56">
        <f t="shared" ref="E102:E113" si="37">if(or(($C$7-C102)=0,($C$7-C102)&lt;0),0,ppmt($C$8,C102,$C$7,$C$4,0,0))</f>
        <v>-56.9253457</v>
      </c>
      <c r="F102" s="57">
        <f t="shared" ref="F102:F113" si="38">if(or(($C$7-C102)=0,($C$7-C102)&lt;0),0,IPMT($C$8,C102,$C$7,$C$4,0,0))</f>
        <v>-195.9018637</v>
      </c>
      <c r="G102" s="58"/>
      <c r="H102" s="56">
        <f t="shared" ref="H102:H113" si="39">if(or(($C$7-C102)=0,($C$7-C102)&lt;0),0,-fv($C$8,C102,$D$11,$C$4,0))</f>
        <v>36109.57257</v>
      </c>
    </row>
    <row r="103">
      <c r="C103" s="55">
        <v>86.0</v>
      </c>
      <c r="D103" s="56">
        <f t="shared" si="36"/>
        <v>-252.8272094</v>
      </c>
      <c r="E103" s="56">
        <f t="shared" si="37"/>
        <v>-57.23369132</v>
      </c>
      <c r="F103" s="57">
        <f t="shared" si="38"/>
        <v>-195.5935181</v>
      </c>
      <c r="G103" s="58"/>
      <c r="H103" s="56">
        <f t="shared" si="39"/>
        <v>36052.33888</v>
      </c>
    </row>
    <row r="104">
      <c r="C104" s="55">
        <v>87.0</v>
      </c>
      <c r="D104" s="56">
        <f t="shared" si="36"/>
        <v>-252.8272094</v>
      </c>
      <c r="E104" s="56">
        <f t="shared" si="37"/>
        <v>-57.54370715</v>
      </c>
      <c r="F104" s="57">
        <f t="shared" si="38"/>
        <v>-195.2835022</v>
      </c>
      <c r="G104" s="58"/>
      <c r="H104" s="56">
        <f t="shared" si="39"/>
        <v>35994.79517</v>
      </c>
    </row>
    <row r="105">
      <c r="C105" s="55">
        <v>88.0</v>
      </c>
      <c r="D105" s="56">
        <f t="shared" si="36"/>
        <v>-252.8272094</v>
      </c>
      <c r="E105" s="56">
        <f t="shared" si="37"/>
        <v>-57.85540223</v>
      </c>
      <c r="F105" s="57">
        <f t="shared" si="38"/>
        <v>-194.9718072</v>
      </c>
      <c r="G105" s="58"/>
      <c r="H105" s="56">
        <f t="shared" si="39"/>
        <v>35936.93977</v>
      </c>
    </row>
    <row r="106">
      <c r="C106" s="55">
        <v>89.0</v>
      </c>
      <c r="D106" s="56">
        <f t="shared" si="36"/>
        <v>-252.8272094</v>
      </c>
      <c r="E106" s="56">
        <f t="shared" si="37"/>
        <v>-58.16878566</v>
      </c>
      <c r="F106" s="57">
        <f t="shared" si="38"/>
        <v>-194.6584237</v>
      </c>
      <c r="G106" s="58"/>
      <c r="H106" s="56">
        <f t="shared" si="39"/>
        <v>35878.77098</v>
      </c>
    </row>
    <row r="107">
      <c r="C107" s="55">
        <v>90.0</v>
      </c>
      <c r="D107" s="56">
        <f t="shared" si="36"/>
        <v>-252.8272094</v>
      </c>
      <c r="E107" s="56">
        <f t="shared" si="37"/>
        <v>-58.48386658</v>
      </c>
      <c r="F107" s="57">
        <f t="shared" si="38"/>
        <v>-194.3433428</v>
      </c>
      <c r="G107" s="58"/>
      <c r="H107" s="56">
        <f t="shared" si="39"/>
        <v>35820.28711</v>
      </c>
    </row>
    <row r="108">
      <c r="C108" s="55">
        <v>91.0</v>
      </c>
      <c r="D108" s="56">
        <f t="shared" si="36"/>
        <v>-252.8272094</v>
      </c>
      <c r="E108" s="56">
        <f t="shared" si="37"/>
        <v>-58.80065419</v>
      </c>
      <c r="F108" s="57">
        <f t="shared" si="38"/>
        <v>-194.0265552</v>
      </c>
      <c r="G108" s="58"/>
      <c r="H108" s="56">
        <f t="shared" si="39"/>
        <v>35761.48646</v>
      </c>
    </row>
    <row r="109">
      <c r="C109" s="55">
        <v>92.0</v>
      </c>
      <c r="D109" s="56">
        <f t="shared" si="36"/>
        <v>-252.8272094</v>
      </c>
      <c r="E109" s="56">
        <f t="shared" si="37"/>
        <v>-59.11915774</v>
      </c>
      <c r="F109" s="57">
        <f t="shared" si="38"/>
        <v>-193.7080517</v>
      </c>
      <c r="G109" s="58"/>
      <c r="H109" s="56">
        <f t="shared" si="39"/>
        <v>35702.3673</v>
      </c>
    </row>
    <row r="110">
      <c r="C110" s="55">
        <v>93.0</v>
      </c>
      <c r="D110" s="56">
        <f t="shared" si="36"/>
        <v>-252.8272094</v>
      </c>
      <c r="E110" s="56">
        <f t="shared" si="37"/>
        <v>-59.43938651</v>
      </c>
      <c r="F110" s="57">
        <f t="shared" si="38"/>
        <v>-193.3878229</v>
      </c>
      <c r="G110" s="58"/>
      <c r="H110" s="56">
        <f t="shared" si="39"/>
        <v>35642.92792</v>
      </c>
    </row>
    <row r="111">
      <c r="C111" s="55">
        <v>94.0</v>
      </c>
      <c r="D111" s="56">
        <f t="shared" si="36"/>
        <v>-252.8272094</v>
      </c>
      <c r="E111" s="56">
        <f t="shared" si="37"/>
        <v>-59.76134985</v>
      </c>
      <c r="F111" s="57">
        <f t="shared" si="38"/>
        <v>-193.0658595</v>
      </c>
      <c r="G111" s="58"/>
      <c r="H111" s="56">
        <f t="shared" si="39"/>
        <v>35583.16657</v>
      </c>
    </row>
    <row r="112">
      <c r="C112" s="55">
        <v>95.0</v>
      </c>
      <c r="D112" s="56">
        <f t="shared" si="36"/>
        <v>-252.8272094</v>
      </c>
      <c r="E112" s="56">
        <f t="shared" si="37"/>
        <v>-60.08505716</v>
      </c>
      <c r="F112" s="57">
        <f t="shared" si="38"/>
        <v>-192.7421522</v>
      </c>
      <c r="G112" s="58"/>
      <c r="H112" s="56">
        <f t="shared" si="39"/>
        <v>35523.08151</v>
      </c>
    </row>
    <row r="113">
      <c r="C113" s="55">
        <v>96.0</v>
      </c>
      <c r="D113" s="56">
        <f t="shared" si="36"/>
        <v>-252.8272094</v>
      </c>
      <c r="E113" s="56">
        <f t="shared" si="37"/>
        <v>-60.41051789</v>
      </c>
      <c r="F113" s="57">
        <f t="shared" si="38"/>
        <v>-192.4166915</v>
      </c>
      <c r="G113" s="58"/>
      <c r="H113" s="56">
        <f t="shared" si="39"/>
        <v>35462.67099</v>
      </c>
    </row>
    <row r="114">
      <c r="C114" s="58"/>
      <c r="D114" s="59" t="s">
        <v>75</v>
      </c>
      <c r="E114" s="60">
        <f t="shared" ref="E114:F114" si="40">sum(E102:E113)</f>
        <v>-703.826922</v>
      </c>
      <c r="F114" s="60">
        <f t="shared" si="40"/>
        <v>-2330.099591</v>
      </c>
      <c r="G114" s="55" t="s">
        <v>76</v>
      </c>
      <c r="H114" s="55">
        <v>8.0</v>
      </c>
    </row>
    <row r="115">
      <c r="C115" s="55">
        <v>97.0</v>
      </c>
      <c r="D115" s="56">
        <f t="shared" ref="D115:D126" si="41">if(or(($C$7-C115)=0,($C$7-C115)&lt;0),0,pmt($C$8,$C$7,$C$4,0,0))</f>
        <v>-252.8272094</v>
      </c>
      <c r="E115" s="56">
        <f t="shared" ref="E115:E126" si="42">if(or(($C$7-C115)=0,($C$7-C115)&lt;0),0,ppmt($C$8,C115,$C$7,$C$4,0,0))</f>
        <v>-60.73774153</v>
      </c>
      <c r="F115" s="57">
        <f t="shared" ref="F115:F126" si="43">if(or(($C$7-C115)=0,($C$7-C115)&lt;0),0,IPMT($C$8,C115,$C$7,$C$4,0,0))</f>
        <v>-192.0894679</v>
      </c>
      <c r="G115" s="58"/>
      <c r="H115" s="56">
        <f t="shared" ref="H115:H126" si="44">if(or(($C$7-C115)=0,($C$7-C115)&lt;0),0,-fv($C$8,C115,$D$11,$C$4,0))</f>
        <v>35401.93325</v>
      </c>
    </row>
    <row r="116">
      <c r="C116" s="55">
        <v>98.0</v>
      </c>
      <c r="D116" s="56">
        <f t="shared" si="41"/>
        <v>-252.8272094</v>
      </c>
      <c r="E116" s="56">
        <f t="shared" si="42"/>
        <v>-61.06673763</v>
      </c>
      <c r="F116" s="57">
        <f t="shared" si="43"/>
        <v>-191.7604718</v>
      </c>
      <c r="G116" s="58"/>
      <c r="H116" s="56">
        <f t="shared" si="44"/>
        <v>35340.86651</v>
      </c>
    </row>
    <row r="117">
      <c r="C117" s="55">
        <v>99.0</v>
      </c>
      <c r="D117" s="56">
        <f t="shared" si="41"/>
        <v>-252.8272094</v>
      </c>
      <c r="E117" s="56">
        <f t="shared" si="42"/>
        <v>-61.39751579</v>
      </c>
      <c r="F117" s="57">
        <f t="shared" si="43"/>
        <v>-191.4296936</v>
      </c>
      <c r="G117" s="58"/>
      <c r="H117" s="56">
        <f t="shared" si="44"/>
        <v>35279.469</v>
      </c>
    </row>
    <row r="118">
      <c r="C118" s="55">
        <v>100.0</v>
      </c>
      <c r="D118" s="56">
        <f t="shared" si="41"/>
        <v>-252.8272094</v>
      </c>
      <c r="E118" s="56">
        <f t="shared" si="42"/>
        <v>-61.73008567</v>
      </c>
      <c r="F118" s="57">
        <f t="shared" si="43"/>
        <v>-191.0971237</v>
      </c>
      <c r="G118" s="58"/>
      <c r="H118" s="56">
        <f t="shared" si="44"/>
        <v>35217.73891</v>
      </c>
    </row>
    <row r="119">
      <c r="C119" s="55">
        <v>101.0</v>
      </c>
      <c r="D119" s="56">
        <f t="shared" si="41"/>
        <v>-252.8272094</v>
      </c>
      <c r="E119" s="56">
        <f t="shared" si="42"/>
        <v>-62.06445696</v>
      </c>
      <c r="F119" s="57">
        <f t="shared" si="43"/>
        <v>-190.7627524</v>
      </c>
      <c r="G119" s="58"/>
      <c r="H119" s="56">
        <f t="shared" si="44"/>
        <v>35155.67445</v>
      </c>
    </row>
    <row r="120">
      <c r="C120" s="55">
        <v>102.0</v>
      </c>
      <c r="D120" s="56">
        <f t="shared" si="41"/>
        <v>-252.8272094</v>
      </c>
      <c r="E120" s="56">
        <f t="shared" si="42"/>
        <v>-62.40063944</v>
      </c>
      <c r="F120" s="57">
        <f t="shared" si="43"/>
        <v>-190.42657</v>
      </c>
      <c r="G120" s="58"/>
      <c r="H120" s="56">
        <f t="shared" si="44"/>
        <v>35093.27381</v>
      </c>
    </row>
    <row r="121">
      <c r="C121" s="55">
        <v>103.0</v>
      </c>
      <c r="D121" s="56">
        <f t="shared" si="41"/>
        <v>-252.8272094</v>
      </c>
      <c r="E121" s="56">
        <f t="shared" si="42"/>
        <v>-62.7386429</v>
      </c>
      <c r="F121" s="57">
        <f t="shared" si="43"/>
        <v>-190.0885665</v>
      </c>
      <c r="G121" s="58"/>
      <c r="H121" s="56">
        <f t="shared" si="44"/>
        <v>35030.53517</v>
      </c>
    </row>
    <row r="122">
      <c r="C122" s="55">
        <v>104.0</v>
      </c>
      <c r="D122" s="56">
        <f t="shared" si="41"/>
        <v>-252.8272094</v>
      </c>
      <c r="E122" s="56">
        <f t="shared" si="42"/>
        <v>-63.07847722</v>
      </c>
      <c r="F122" s="57">
        <f t="shared" si="43"/>
        <v>-189.7487322</v>
      </c>
      <c r="G122" s="58"/>
      <c r="H122" s="56">
        <f t="shared" si="44"/>
        <v>34967.45669</v>
      </c>
    </row>
    <row r="123">
      <c r="C123" s="55">
        <v>105.0</v>
      </c>
      <c r="D123" s="56">
        <f t="shared" si="41"/>
        <v>-252.8272094</v>
      </c>
      <c r="E123" s="56">
        <f t="shared" si="42"/>
        <v>-63.4201523</v>
      </c>
      <c r="F123" s="57">
        <f t="shared" si="43"/>
        <v>-189.4070571</v>
      </c>
      <c r="G123" s="58"/>
      <c r="H123" s="56">
        <f t="shared" si="44"/>
        <v>34904.03654</v>
      </c>
    </row>
    <row r="124">
      <c r="C124" s="55">
        <v>106.0</v>
      </c>
      <c r="D124" s="56">
        <f t="shared" si="41"/>
        <v>-252.8272094</v>
      </c>
      <c r="E124" s="56">
        <f t="shared" si="42"/>
        <v>-63.76367813</v>
      </c>
      <c r="F124" s="57">
        <f t="shared" si="43"/>
        <v>-189.0635313</v>
      </c>
      <c r="G124" s="58"/>
      <c r="H124" s="56">
        <f t="shared" si="44"/>
        <v>34840.27286</v>
      </c>
    </row>
    <row r="125">
      <c r="C125" s="55">
        <v>107.0</v>
      </c>
      <c r="D125" s="56">
        <f t="shared" si="41"/>
        <v>-252.8272094</v>
      </c>
      <c r="E125" s="56">
        <f t="shared" si="42"/>
        <v>-64.10906472</v>
      </c>
      <c r="F125" s="57">
        <f t="shared" si="43"/>
        <v>-188.7181447</v>
      </c>
      <c r="G125" s="58"/>
      <c r="H125" s="56">
        <f t="shared" si="44"/>
        <v>34776.1638</v>
      </c>
    </row>
    <row r="126">
      <c r="C126" s="55">
        <v>108.0</v>
      </c>
      <c r="D126" s="56">
        <f t="shared" si="41"/>
        <v>-252.8272094</v>
      </c>
      <c r="E126" s="56">
        <f t="shared" si="42"/>
        <v>-64.45632215</v>
      </c>
      <c r="F126" s="57">
        <f t="shared" si="43"/>
        <v>-188.3708872</v>
      </c>
      <c r="G126" s="58"/>
      <c r="H126" s="56">
        <f t="shared" si="44"/>
        <v>34711.70748</v>
      </c>
    </row>
    <row r="127">
      <c r="C127" s="58"/>
      <c r="D127" s="59" t="s">
        <v>75</v>
      </c>
      <c r="E127" s="60">
        <f t="shared" ref="E127:F127" si="45">sum(E115:E126)</f>
        <v>-750.9635144</v>
      </c>
      <c r="F127" s="60">
        <f t="shared" si="45"/>
        <v>-2282.962998</v>
      </c>
      <c r="G127" s="55" t="s">
        <v>76</v>
      </c>
      <c r="H127" s="55">
        <v>9.0</v>
      </c>
    </row>
    <row r="128">
      <c r="C128" s="55">
        <v>109.0</v>
      </c>
      <c r="D128" s="56">
        <f t="shared" ref="D128:D139" si="46">if(or(($C$7-C128)=0,($C$7-C128)&lt;0),0,pmt($C$8,$C$7,$C$4,0,0))</f>
        <v>-252.8272094</v>
      </c>
      <c r="E128" s="56">
        <f t="shared" ref="E128:E139" si="47">if(or(($C$7-C128)=0,($C$7-C128)&lt;0),0,ppmt($C$8,C128,$C$7,$C$4,0,0))</f>
        <v>-64.80546056</v>
      </c>
      <c r="F128" s="57">
        <f t="shared" ref="F128:F139" si="48">if(or(($C$7-C128)=0,($C$7-C128)&lt;0),0,IPMT($C$8,C128,$C$7,$C$4,0,0))</f>
        <v>-188.0217488</v>
      </c>
      <c r="G128" s="58"/>
      <c r="H128" s="56">
        <f t="shared" ref="H128:H139" si="49">if(or(($C$7-C128)=0,($C$7-C128)&lt;0),0,-fv($C$8,C128,$D$11,$C$4,0))</f>
        <v>34646.90202</v>
      </c>
    </row>
    <row r="129">
      <c r="C129" s="55">
        <v>110.0</v>
      </c>
      <c r="D129" s="56">
        <f t="shared" si="46"/>
        <v>-252.8272094</v>
      </c>
      <c r="E129" s="56">
        <f t="shared" si="47"/>
        <v>-65.15649014</v>
      </c>
      <c r="F129" s="57">
        <f t="shared" si="48"/>
        <v>-187.6707193</v>
      </c>
      <c r="G129" s="58"/>
      <c r="H129" s="56">
        <f t="shared" si="49"/>
        <v>34581.74553</v>
      </c>
    </row>
    <row r="130">
      <c r="C130" s="55">
        <v>111.0</v>
      </c>
      <c r="D130" s="56">
        <f t="shared" si="46"/>
        <v>-252.8272094</v>
      </c>
      <c r="E130" s="56">
        <f t="shared" si="47"/>
        <v>-65.50942113</v>
      </c>
      <c r="F130" s="57">
        <f t="shared" si="48"/>
        <v>-187.3177883</v>
      </c>
      <c r="G130" s="58"/>
      <c r="H130" s="56">
        <f t="shared" si="49"/>
        <v>34516.23611</v>
      </c>
    </row>
    <row r="131">
      <c r="C131" s="55">
        <v>112.0</v>
      </c>
      <c r="D131" s="56">
        <f t="shared" si="46"/>
        <v>-252.8272094</v>
      </c>
      <c r="E131" s="56">
        <f t="shared" si="47"/>
        <v>-65.86426383</v>
      </c>
      <c r="F131" s="57">
        <f t="shared" si="48"/>
        <v>-186.9629456</v>
      </c>
      <c r="G131" s="58"/>
      <c r="H131" s="56">
        <f t="shared" si="49"/>
        <v>34450.37184</v>
      </c>
    </row>
    <row r="132">
      <c r="C132" s="55">
        <v>113.0</v>
      </c>
      <c r="D132" s="56">
        <f t="shared" si="46"/>
        <v>-252.8272094</v>
      </c>
      <c r="E132" s="56">
        <f t="shared" si="47"/>
        <v>-66.22102859</v>
      </c>
      <c r="F132" s="57">
        <f t="shared" si="48"/>
        <v>-186.6061808</v>
      </c>
      <c r="G132" s="58"/>
      <c r="H132" s="56">
        <f t="shared" si="49"/>
        <v>34384.15081</v>
      </c>
    </row>
    <row r="133">
      <c r="C133" s="55">
        <v>114.0</v>
      </c>
      <c r="D133" s="56">
        <f t="shared" si="46"/>
        <v>-252.8272094</v>
      </c>
      <c r="E133" s="56">
        <f t="shared" si="47"/>
        <v>-66.57972583</v>
      </c>
      <c r="F133" s="57">
        <f t="shared" si="48"/>
        <v>-186.2474836</v>
      </c>
      <c r="G133" s="58"/>
      <c r="H133" s="56">
        <f t="shared" si="49"/>
        <v>34317.57109</v>
      </c>
    </row>
    <row r="134">
      <c r="C134" s="55">
        <v>115.0</v>
      </c>
      <c r="D134" s="56">
        <f t="shared" si="46"/>
        <v>-252.8272094</v>
      </c>
      <c r="E134" s="56">
        <f t="shared" si="47"/>
        <v>-66.94036601</v>
      </c>
      <c r="F134" s="57">
        <f t="shared" si="48"/>
        <v>-185.8868434</v>
      </c>
      <c r="G134" s="58"/>
      <c r="H134" s="56">
        <f t="shared" si="49"/>
        <v>34250.63072</v>
      </c>
    </row>
    <row r="135">
      <c r="C135" s="55">
        <v>116.0</v>
      </c>
      <c r="D135" s="56">
        <f t="shared" si="46"/>
        <v>-252.8272094</v>
      </c>
      <c r="E135" s="56">
        <f t="shared" si="47"/>
        <v>-67.30295966</v>
      </c>
      <c r="F135" s="57">
        <f t="shared" si="48"/>
        <v>-185.5242497</v>
      </c>
      <c r="G135" s="58"/>
      <c r="H135" s="56">
        <f t="shared" si="49"/>
        <v>34183.32776</v>
      </c>
    </row>
    <row r="136">
      <c r="C136" s="55">
        <v>117.0</v>
      </c>
      <c r="D136" s="56">
        <f t="shared" si="46"/>
        <v>-252.8272094</v>
      </c>
      <c r="E136" s="56">
        <f t="shared" si="47"/>
        <v>-67.66751736</v>
      </c>
      <c r="F136" s="57">
        <f t="shared" si="48"/>
        <v>-185.159692</v>
      </c>
      <c r="G136" s="58"/>
      <c r="H136" s="56">
        <f t="shared" si="49"/>
        <v>34115.66024</v>
      </c>
    </row>
    <row r="137">
      <c r="C137" s="55">
        <v>118.0</v>
      </c>
      <c r="D137" s="56">
        <f t="shared" si="46"/>
        <v>-252.8272094</v>
      </c>
      <c r="E137" s="56">
        <f t="shared" si="47"/>
        <v>-68.03404974</v>
      </c>
      <c r="F137" s="57">
        <f t="shared" si="48"/>
        <v>-184.7931597</v>
      </c>
      <c r="G137" s="58"/>
      <c r="H137" s="56">
        <f t="shared" si="49"/>
        <v>34047.62619</v>
      </c>
    </row>
    <row r="138">
      <c r="C138" s="55">
        <v>119.0</v>
      </c>
      <c r="D138" s="56">
        <f t="shared" si="46"/>
        <v>-252.8272094</v>
      </c>
      <c r="E138" s="56">
        <f t="shared" si="47"/>
        <v>-68.40256751</v>
      </c>
      <c r="F138" s="57">
        <f t="shared" si="48"/>
        <v>-184.4246419</v>
      </c>
      <c r="G138" s="58"/>
      <c r="H138" s="56">
        <f t="shared" si="49"/>
        <v>33979.22363</v>
      </c>
    </row>
    <row r="139">
      <c r="C139" s="55">
        <v>120.0</v>
      </c>
      <c r="D139" s="56">
        <f t="shared" si="46"/>
        <v>-252.8272094</v>
      </c>
      <c r="E139" s="56">
        <f t="shared" si="47"/>
        <v>-68.77308142</v>
      </c>
      <c r="F139" s="57">
        <f t="shared" si="48"/>
        <v>-184.054128</v>
      </c>
      <c r="G139" s="58"/>
      <c r="H139" s="56">
        <f t="shared" si="49"/>
        <v>33910.45055</v>
      </c>
    </row>
    <row r="140">
      <c r="C140" s="58"/>
      <c r="D140" s="59" t="s">
        <v>75</v>
      </c>
      <c r="E140" s="60">
        <f t="shared" ref="E140:F140" si="50">sum(E128:E139)</f>
        <v>-801.2569318</v>
      </c>
      <c r="F140" s="60">
        <f t="shared" si="50"/>
        <v>-2232.669581</v>
      </c>
      <c r="G140" s="55" t="s">
        <v>76</v>
      </c>
      <c r="H140" s="55">
        <v>10.0</v>
      </c>
    </row>
    <row r="141">
      <c r="C141" s="55">
        <v>121.0</v>
      </c>
      <c r="D141" s="56">
        <f t="shared" ref="D141:D152" si="51">if(or(($C$7-C141)=0,($C$7-C141)&lt;0),0,pmt($C$8,$C$7,$C$4,0,0))</f>
        <v>-252.8272094</v>
      </c>
      <c r="E141" s="56">
        <f t="shared" ref="E141:E152" si="52">if(or(($C$7-C141)=0,($C$7-C141)&lt;0),0,ppmt($C$8,C141,$C$7,$C$4,0,0))</f>
        <v>-69.14560228</v>
      </c>
      <c r="F141" s="57">
        <f t="shared" ref="F141:F152" si="53">if(or(($C$7-C141)=0,($C$7-C141)&lt;0),0,IPMT($C$8,C141,$C$7,$C$4,0,0))</f>
        <v>-183.6816071</v>
      </c>
      <c r="G141" s="58"/>
      <c r="H141" s="56">
        <f t="shared" ref="H141:H152" si="54">if(or(($C$7-C141)=0,($C$7-C141)&lt;0),0,-fv($C$8,C141,$D$11,$C$4,0))</f>
        <v>33841.30494</v>
      </c>
    </row>
    <row r="142">
      <c r="C142" s="55">
        <v>122.0</v>
      </c>
      <c r="D142" s="56">
        <f t="shared" si="51"/>
        <v>-252.8272094</v>
      </c>
      <c r="E142" s="56">
        <f t="shared" si="52"/>
        <v>-69.52014096</v>
      </c>
      <c r="F142" s="57">
        <f t="shared" si="53"/>
        <v>-183.3070684</v>
      </c>
      <c r="G142" s="58"/>
      <c r="H142" s="56">
        <f t="shared" si="54"/>
        <v>33771.7848</v>
      </c>
    </row>
    <row r="143">
      <c r="C143" s="55">
        <v>123.0</v>
      </c>
      <c r="D143" s="56">
        <f t="shared" si="51"/>
        <v>-252.8272094</v>
      </c>
      <c r="E143" s="56">
        <f t="shared" si="52"/>
        <v>-69.89670839</v>
      </c>
      <c r="F143" s="57">
        <f t="shared" si="53"/>
        <v>-182.930501</v>
      </c>
      <c r="G143" s="58"/>
      <c r="H143" s="56">
        <f t="shared" si="54"/>
        <v>33701.88809</v>
      </c>
    </row>
    <row r="144">
      <c r="C144" s="55">
        <v>124.0</v>
      </c>
      <c r="D144" s="56">
        <f t="shared" si="51"/>
        <v>-252.8272094</v>
      </c>
      <c r="E144" s="56">
        <f t="shared" si="52"/>
        <v>-70.27531556</v>
      </c>
      <c r="F144" s="57">
        <f t="shared" si="53"/>
        <v>-182.5518938</v>
      </c>
      <c r="G144" s="58"/>
      <c r="H144" s="56">
        <f t="shared" si="54"/>
        <v>33631.61278</v>
      </c>
    </row>
    <row r="145">
      <c r="C145" s="55">
        <v>125.0</v>
      </c>
      <c r="D145" s="56">
        <f t="shared" si="51"/>
        <v>-252.8272094</v>
      </c>
      <c r="E145" s="56">
        <f t="shared" si="52"/>
        <v>-70.65597352</v>
      </c>
      <c r="F145" s="57">
        <f t="shared" si="53"/>
        <v>-182.1712359</v>
      </c>
      <c r="G145" s="58"/>
      <c r="H145" s="56">
        <f t="shared" si="54"/>
        <v>33560.9568</v>
      </c>
    </row>
    <row r="146">
      <c r="C146" s="55">
        <v>126.0</v>
      </c>
      <c r="D146" s="56">
        <f t="shared" si="51"/>
        <v>-252.8272094</v>
      </c>
      <c r="E146" s="56">
        <f t="shared" si="52"/>
        <v>-71.03869337</v>
      </c>
      <c r="F146" s="57">
        <f t="shared" si="53"/>
        <v>-181.788516</v>
      </c>
      <c r="G146" s="58"/>
      <c r="H146" s="56">
        <f t="shared" si="54"/>
        <v>33489.91811</v>
      </c>
    </row>
    <row r="147">
      <c r="C147" s="55">
        <v>127.0</v>
      </c>
      <c r="D147" s="56">
        <f t="shared" si="51"/>
        <v>-252.8272094</v>
      </c>
      <c r="E147" s="56">
        <f t="shared" si="52"/>
        <v>-71.4234863</v>
      </c>
      <c r="F147" s="57">
        <f t="shared" si="53"/>
        <v>-181.4037231</v>
      </c>
      <c r="G147" s="58"/>
      <c r="H147" s="56">
        <f t="shared" si="54"/>
        <v>33418.49462</v>
      </c>
    </row>
    <row r="148">
      <c r="C148" s="55">
        <v>128.0</v>
      </c>
      <c r="D148" s="56">
        <f t="shared" si="51"/>
        <v>-252.8272094</v>
      </c>
      <c r="E148" s="56">
        <f t="shared" si="52"/>
        <v>-71.81036351</v>
      </c>
      <c r="F148" s="57">
        <f t="shared" si="53"/>
        <v>-181.0168459</v>
      </c>
      <c r="G148" s="58"/>
      <c r="H148" s="56">
        <f t="shared" si="54"/>
        <v>33346.68426</v>
      </c>
    </row>
    <row r="149">
      <c r="C149" s="55">
        <v>129.0</v>
      </c>
      <c r="D149" s="56">
        <f t="shared" si="51"/>
        <v>-252.8272094</v>
      </c>
      <c r="E149" s="56">
        <f t="shared" si="52"/>
        <v>-72.19933631</v>
      </c>
      <c r="F149" s="57">
        <f t="shared" si="53"/>
        <v>-180.6278731</v>
      </c>
      <c r="G149" s="58"/>
      <c r="H149" s="56">
        <f t="shared" si="54"/>
        <v>33274.48493</v>
      </c>
    </row>
    <row r="150">
      <c r="C150" s="55">
        <v>130.0</v>
      </c>
      <c r="D150" s="56">
        <f t="shared" si="51"/>
        <v>-252.8272094</v>
      </c>
      <c r="E150" s="56">
        <f t="shared" si="52"/>
        <v>-72.59041605</v>
      </c>
      <c r="F150" s="57">
        <f t="shared" si="53"/>
        <v>-180.2367933</v>
      </c>
      <c r="G150" s="58"/>
      <c r="H150" s="56">
        <f t="shared" si="54"/>
        <v>33201.89451</v>
      </c>
    </row>
    <row r="151">
      <c r="C151" s="55">
        <v>131.0</v>
      </c>
      <c r="D151" s="56">
        <f t="shared" si="51"/>
        <v>-252.8272094</v>
      </c>
      <c r="E151" s="56">
        <f t="shared" si="52"/>
        <v>-72.98361414</v>
      </c>
      <c r="F151" s="57">
        <f t="shared" si="53"/>
        <v>-179.8435953</v>
      </c>
      <c r="G151" s="58"/>
      <c r="H151" s="56">
        <f t="shared" si="54"/>
        <v>33128.91089</v>
      </c>
    </row>
    <row r="152">
      <c r="C152" s="55">
        <v>132.0</v>
      </c>
      <c r="D152" s="56">
        <f t="shared" si="51"/>
        <v>-252.8272094</v>
      </c>
      <c r="E152" s="56">
        <f t="shared" si="52"/>
        <v>-73.37894205</v>
      </c>
      <c r="F152" s="57">
        <f t="shared" si="53"/>
        <v>-179.4482673</v>
      </c>
      <c r="G152" s="58"/>
      <c r="H152" s="56">
        <f t="shared" si="54"/>
        <v>33055.53195</v>
      </c>
    </row>
    <row r="153">
      <c r="C153" s="58"/>
      <c r="D153" s="59" t="s">
        <v>75</v>
      </c>
      <c r="E153" s="60">
        <f t="shared" ref="E153:F153" si="55">sum(E141:E152)</f>
        <v>-854.9185924</v>
      </c>
      <c r="F153" s="60">
        <f t="shared" si="55"/>
        <v>-2179.00792</v>
      </c>
      <c r="G153" s="55" t="s">
        <v>76</v>
      </c>
      <c r="H153" s="55">
        <v>11.0</v>
      </c>
    </row>
    <row r="154">
      <c r="C154" s="55">
        <v>133.0</v>
      </c>
      <c r="D154" s="56">
        <f t="shared" ref="D154:D165" si="56">if(or(($C$7-C154)=0,($C$7-C154)&lt;0),0,pmt($C$8,$C$7,$C$4,0,0))</f>
        <v>-252.8272094</v>
      </c>
      <c r="E154" s="56">
        <f t="shared" ref="E154:E165" si="57">if(or(($C$7-C154)=0,($C$7-C154)&lt;0),0,ppmt($C$8,C154,$C$7,$C$4,0,0))</f>
        <v>-73.77641132</v>
      </c>
      <c r="F154" s="57">
        <f t="shared" ref="F154:F165" si="58">if(or(($C$7-C154)=0,($C$7-C154)&lt;0),0,IPMT($C$8,C154,$C$7,$C$4,0,0))</f>
        <v>-179.0507981</v>
      </c>
      <c r="G154" s="58"/>
      <c r="H154" s="56">
        <f t="shared" ref="H154:H165" si="59">if(or(($C$7-C154)=0,($C$7-C154)&lt;0),0,-fv($C$8,C154,$D$11,$C$4,0))</f>
        <v>32981.75554</v>
      </c>
    </row>
    <row r="155">
      <c r="C155" s="55">
        <v>134.0</v>
      </c>
      <c r="D155" s="56">
        <f t="shared" si="56"/>
        <v>-252.8272094</v>
      </c>
      <c r="E155" s="56">
        <f t="shared" si="57"/>
        <v>-74.17603355</v>
      </c>
      <c r="F155" s="57">
        <f t="shared" si="58"/>
        <v>-178.6511758</v>
      </c>
      <c r="G155" s="58"/>
      <c r="H155" s="56">
        <f t="shared" si="59"/>
        <v>32907.57951</v>
      </c>
    </row>
    <row r="156">
      <c r="C156" s="55">
        <v>135.0</v>
      </c>
      <c r="D156" s="56">
        <f t="shared" si="56"/>
        <v>-252.8272094</v>
      </c>
      <c r="E156" s="56">
        <f t="shared" si="57"/>
        <v>-74.5778204</v>
      </c>
      <c r="F156" s="57">
        <f t="shared" si="58"/>
        <v>-178.249389</v>
      </c>
      <c r="G156" s="58"/>
      <c r="H156" s="56">
        <f t="shared" si="59"/>
        <v>32833.00169</v>
      </c>
    </row>
    <row r="157">
      <c r="C157" s="55">
        <v>136.0</v>
      </c>
      <c r="D157" s="56">
        <f t="shared" si="56"/>
        <v>-252.8272094</v>
      </c>
      <c r="E157" s="56">
        <f t="shared" si="57"/>
        <v>-74.98178359</v>
      </c>
      <c r="F157" s="57">
        <f t="shared" si="58"/>
        <v>-177.8454258</v>
      </c>
      <c r="G157" s="58"/>
      <c r="H157" s="56">
        <f t="shared" si="59"/>
        <v>32758.0199</v>
      </c>
    </row>
    <row r="158">
      <c r="C158" s="55">
        <v>137.0</v>
      </c>
      <c r="D158" s="56">
        <f t="shared" si="56"/>
        <v>-252.8272094</v>
      </c>
      <c r="E158" s="56">
        <f t="shared" si="57"/>
        <v>-75.38793492</v>
      </c>
      <c r="F158" s="57">
        <f t="shared" si="58"/>
        <v>-177.4392745</v>
      </c>
      <c r="G158" s="58"/>
      <c r="H158" s="56">
        <f t="shared" si="59"/>
        <v>32682.63197</v>
      </c>
    </row>
    <row r="159">
      <c r="C159" s="55">
        <v>138.0</v>
      </c>
      <c r="D159" s="56">
        <f t="shared" si="56"/>
        <v>-252.8272094</v>
      </c>
      <c r="E159" s="56">
        <f t="shared" si="57"/>
        <v>-75.79628623</v>
      </c>
      <c r="F159" s="57">
        <f t="shared" si="58"/>
        <v>-177.0309232</v>
      </c>
      <c r="G159" s="58"/>
      <c r="H159" s="56">
        <f t="shared" si="59"/>
        <v>32606.83568</v>
      </c>
    </row>
    <row r="160">
      <c r="C160" s="55">
        <v>139.0</v>
      </c>
      <c r="D160" s="56">
        <f t="shared" si="56"/>
        <v>-252.8272094</v>
      </c>
      <c r="E160" s="56">
        <f t="shared" si="57"/>
        <v>-76.20684945</v>
      </c>
      <c r="F160" s="57">
        <f t="shared" si="58"/>
        <v>-176.6203599</v>
      </c>
      <c r="G160" s="58"/>
      <c r="H160" s="56">
        <f t="shared" si="59"/>
        <v>32530.62883</v>
      </c>
    </row>
    <row r="161">
      <c r="C161" s="55">
        <v>140.0</v>
      </c>
      <c r="D161" s="56">
        <f t="shared" si="56"/>
        <v>-252.8272094</v>
      </c>
      <c r="E161" s="56">
        <f t="shared" si="57"/>
        <v>-76.61963655</v>
      </c>
      <c r="F161" s="57">
        <f t="shared" si="58"/>
        <v>-176.2075728</v>
      </c>
      <c r="G161" s="58"/>
      <c r="H161" s="56">
        <f t="shared" si="59"/>
        <v>32454.0092</v>
      </c>
    </row>
    <row r="162">
      <c r="C162" s="55">
        <v>141.0</v>
      </c>
      <c r="D162" s="56">
        <f t="shared" si="56"/>
        <v>-252.8272094</v>
      </c>
      <c r="E162" s="56">
        <f t="shared" si="57"/>
        <v>-77.03465958</v>
      </c>
      <c r="F162" s="57">
        <f t="shared" si="58"/>
        <v>-175.7925498</v>
      </c>
      <c r="G162" s="58"/>
      <c r="H162" s="56">
        <f t="shared" si="59"/>
        <v>32376.97454</v>
      </c>
    </row>
    <row r="163">
      <c r="C163" s="55">
        <v>142.0</v>
      </c>
      <c r="D163" s="56">
        <f t="shared" si="56"/>
        <v>-252.8272094</v>
      </c>
      <c r="E163" s="56">
        <f t="shared" si="57"/>
        <v>-77.45193065</v>
      </c>
      <c r="F163" s="57">
        <f t="shared" si="58"/>
        <v>-175.3752787</v>
      </c>
      <c r="G163" s="58"/>
      <c r="H163" s="56">
        <f t="shared" si="59"/>
        <v>32299.52261</v>
      </c>
    </row>
    <row r="164">
      <c r="C164" s="55">
        <v>143.0</v>
      </c>
      <c r="D164" s="56">
        <f t="shared" si="56"/>
        <v>-252.8272094</v>
      </c>
      <c r="E164" s="56">
        <f t="shared" si="57"/>
        <v>-77.87146195</v>
      </c>
      <c r="F164" s="57">
        <f t="shared" si="58"/>
        <v>-174.9557475</v>
      </c>
      <c r="G164" s="58"/>
      <c r="H164" s="56">
        <f t="shared" si="59"/>
        <v>32221.65114</v>
      </c>
    </row>
    <row r="165">
      <c r="C165" s="55">
        <v>144.0</v>
      </c>
      <c r="D165" s="56">
        <f t="shared" si="56"/>
        <v>-252.8272094</v>
      </c>
      <c r="E165" s="56">
        <f t="shared" si="57"/>
        <v>-78.2932657</v>
      </c>
      <c r="F165" s="57">
        <f t="shared" si="58"/>
        <v>-174.5339437</v>
      </c>
      <c r="G165" s="58"/>
      <c r="H165" s="56">
        <f t="shared" si="59"/>
        <v>32143.35788</v>
      </c>
    </row>
    <row r="166">
      <c r="C166" s="58"/>
      <c r="D166" s="59" t="s">
        <v>75</v>
      </c>
      <c r="E166" s="60">
        <f t="shared" ref="E166:F166" si="60">sum(E154:E165)</f>
        <v>-912.1740739</v>
      </c>
      <c r="F166" s="60">
        <f t="shared" si="60"/>
        <v>-2121.752439</v>
      </c>
      <c r="G166" s="55" t="s">
        <v>76</v>
      </c>
      <c r="H166" s="55">
        <v>12.0</v>
      </c>
    </row>
    <row r="167">
      <c r="C167" s="55">
        <v>145.0</v>
      </c>
      <c r="D167" s="56">
        <f t="shared" ref="D167:D178" si="61">if(or(($C$7-C167)=0,($C$7-C167)&lt;0),0,pmt($C$8,$C$7,$C$4,0,0))</f>
        <v>-252.8272094</v>
      </c>
      <c r="E167" s="56">
        <f t="shared" ref="E167:E178" si="62">if(or(($C$7-C167)=0,($C$7-C167)&lt;0),0,ppmt($C$8,C167,$C$7,$C$4,0,0))</f>
        <v>-78.71735422</v>
      </c>
      <c r="F167" s="57">
        <f t="shared" ref="F167:F178" si="63">if(or(($C$7-C167)=0,($C$7-C167)&lt;0),0,IPMT($C$8,C167,$C$7,$C$4,0,0))</f>
        <v>-174.1098552</v>
      </c>
      <c r="G167" s="58"/>
      <c r="H167" s="56">
        <f t="shared" ref="H167:H178" si="64">if(or(($C$7-C167)=0,($C$7-C167)&lt;0),0,-fv($C$8,C167,$D$11,$C$4,0))</f>
        <v>32064.64052</v>
      </c>
    </row>
    <row r="168">
      <c r="C168" s="55">
        <v>146.0</v>
      </c>
      <c r="D168" s="56">
        <f t="shared" si="61"/>
        <v>-252.8272094</v>
      </c>
      <c r="E168" s="56">
        <f t="shared" si="62"/>
        <v>-79.14373989</v>
      </c>
      <c r="F168" s="57">
        <f t="shared" si="63"/>
        <v>-173.6834695</v>
      </c>
      <c r="G168" s="58"/>
      <c r="H168" s="56">
        <f t="shared" si="64"/>
        <v>31985.49678</v>
      </c>
    </row>
    <row r="169">
      <c r="C169" s="55">
        <v>147.0</v>
      </c>
      <c r="D169" s="56">
        <f t="shared" si="61"/>
        <v>-252.8272094</v>
      </c>
      <c r="E169" s="56">
        <f t="shared" si="62"/>
        <v>-79.57243515</v>
      </c>
      <c r="F169" s="57">
        <f t="shared" si="63"/>
        <v>-173.2547743</v>
      </c>
      <c r="G169" s="58"/>
      <c r="H169" s="56">
        <f t="shared" si="64"/>
        <v>31905.92435</v>
      </c>
    </row>
    <row r="170">
      <c r="C170" s="55">
        <v>148.0</v>
      </c>
      <c r="D170" s="56">
        <f t="shared" si="61"/>
        <v>-252.8272094</v>
      </c>
      <c r="E170" s="56">
        <f t="shared" si="62"/>
        <v>-80.0034525</v>
      </c>
      <c r="F170" s="57">
        <f t="shared" si="63"/>
        <v>-172.8237569</v>
      </c>
      <c r="G170" s="58"/>
      <c r="H170" s="56">
        <f t="shared" si="64"/>
        <v>31825.9209</v>
      </c>
    </row>
    <row r="171">
      <c r="C171" s="55">
        <v>149.0</v>
      </c>
      <c r="D171" s="56">
        <f t="shared" si="61"/>
        <v>-252.8272094</v>
      </c>
      <c r="E171" s="56">
        <f t="shared" si="62"/>
        <v>-80.43680454</v>
      </c>
      <c r="F171" s="57">
        <f t="shared" si="63"/>
        <v>-172.3904049</v>
      </c>
      <c r="G171" s="58"/>
      <c r="H171" s="56">
        <f t="shared" si="64"/>
        <v>31745.48409</v>
      </c>
    </row>
    <row r="172">
      <c r="C172" s="55">
        <v>150.0</v>
      </c>
      <c r="D172" s="56">
        <f t="shared" si="61"/>
        <v>-252.8272094</v>
      </c>
      <c r="E172" s="56">
        <f t="shared" si="62"/>
        <v>-80.8725039</v>
      </c>
      <c r="F172" s="57">
        <f t="shared" si="63"/>
        <v>-171.9547055</v>
      </c>
      <c r="G172" s="58"/>
      <c r="H172" s="56">
        <f t="shared" si="64"/>
        <v>31664.61159</v>
      </c>
    </row>
    <row r="173">
      <c r="C173" s="55">
        <v>151.0</v>
      </c>
      <c r="D173" s="56">
        <f t="shared" si="61"/>
        <v>-252.8272094</v>
      </c>
      <c r="E173" s="56">
        <f t="shared" si="62"/>
        <v>-81.31056329</v>
      </c>
      <c r="F173" s="57">
        <f t="shared" si="63"/>
        <v>-171.5166461</v>
      </c>
      <c r="G173" s="58"/>
      <c r="H173" s="56">
        <f t="shared" si="64"/>
        <v>31583.30103</v>
      </c>
    </row>
    <row r="174">
      <c r="C174" s="55">
        <v>152.0</v>
      </c>
      <c r="D174" s="56">
        <f t="shared" si="61"/>
        <v>-252.8272094</v>
      </c>
      <c r="E174" s="56">
        <f t="shared" si="62"/>
        <v>-81.75099551</v>
      </c>
      <c r="F174" s="57">
        <f t="shared" si="63"/>
        <v>-171.0762139</v>
      </c>
      <c r="G174" s="58"/>
      <c r="H174" s="56">
        <f t="shared" si="64"/>
        <v>31501.55003</v>
      </c>
    </row>
    <row r="175">
      <c r="C175" s="55">
        <v>153.0</v>
      </c>
      <c r="D175" s="56">
        <f t="shared" si="61"/>
        <v>-252.8272094</v>
      </c>
      <c r="E175" s="56">
        <f t="shared" si="62"/>
        <v>-82.1938134</v>
      </c>
      <c r="F175" s="57">
        <f t="shared" si="63"/>
        <v>-170.633396</v>
      </c>
      <c r="G175" s="58"/>
      <c r="H175" s="56">
        <f t="shared" si="64"/>
        <v>31419.35622</v>
      </c>
    </row>
    <row r="176">
      <c r="C176" s="55">
        <v>154.0</v>
      </c>
      <c r="D176" s="56">
        <f t="shared" si="61"/>
        <v>-252.8272094</v>
      </c>
      <c r="E176" s="56">
        <f t="shared" si="62"/>
        <v>-82.63902989</v>
      </c>
      <c r="F176" s="57">
        <f t="shared" si="63"/>
        <v>-170.1881795</v>
      </c>
      <c r="G176" s="58"/>
      <c r="H176" s="56">
        <f t="shared" si="64"/>
        <v>31336.71719</v>
      </c>
    </row>
    <row r="177">
      <c r="C177" s="55">
        <v>155.0</v>
      </c>
      <c r="D177" s="56">
        <f t="shared" si="61"/>
        <v>-252.8272094</v>
      </c>
      <c r="E177" s="56">
        <f t="shared" si="62"/>
        <v>-83.08665797</v>
      </c>
      <c r="F177" s="57">
        <f t="shared" si="63"/>
        <v>-169.7405514</v>
      </c>
      <c r="G177" s="58"/>
      <c r="H177" s="56">
        <f t="shared" si="64"/>
        <v>31253.63053</v>
      </c>
    </row>
    <row r="178">
      <c r="C178" s="55">
        <v>156.0</v>
      </c>
      <c r="D178" s="56">
        <f t="shared" si="61"/>
        <v>-252.8272094</v>
      </c>
      <c r="E178" s="56">
        <f t="shared" si="62"/>
        <v>-83.5367107</v>
      </c>
      <c r="F178" s="57">
        <f t="shared" si="63"/>
        <v>-169.2904987</v>
      </c>
      <c r="G178" s="58"/>
      <c r="H178" s="56">
        <f t="shared" si="64"/>
        <v>31170.09382</v>
      </c>
    </row>
    <row r="179">
      <c r="C179" s="58"/>
      <c r="D179" s="59" t="s">
        <v>75</v>
      </c>
      <c r="E179" s="60">
        <f t="shared" ref="E179:F179" si="65">sum(E167:E178)</f>
        <v>-973.264061</v>
      </c>
      <c r="F179" s="60">
        <f t="shared" si="65"/>
        <v>-2060.662452</v>
      </c>
      <c r="G179" s="55" t="s">
        <v>76</v>
      </c>
      <c r="H179" s="55">
        <v>13.0</v>
      </c>
    </row>
    <row r="180">
      <c r="C180" s="55">
        <v>157.0</v>
      </c>
      <c r="D180" s="56">
        <f t="shared" ref="D180:D191" si="66">if(or(($C$7-C180)=0,($C$7-C180)&lt;0),0,pmt($C$8,$C$7,$C$4,0,0))</f>
        <v>-252.8272094</v>
      </c>
      <c r="E180" s="56">
        <f t="shared" ref="E180:E191" si="67">if(or(($C$7-C180)=0,($C$7-C180)&lt;0),0,ppmt($C$8,C180,$C$7,$C$4,0,0))</f>
        <v>-83.98920122</v>
      </c>
      <c r="F180" s="57">
        <f t="shared" ref="F180:F191" si="68">if(or(($C$7-C180)=0,($C$7-C180)&lt;0),0,IPMT($C$8,C180,$C$7,$C$4,0,0))</f>
        <v>-168.8380082</v>
      </c>
      <c r="G180" s="58"/>
      <c r="H180" s="56">
        <f t="shared" ref="H180:H191" si="69">if(or(($C$7-C180)=0,($C$7-C180)&lt;0),0,-fv($C$8,C180,$D$11,$C$4,0))</f>
        <v>31086.10462</v>
      </c>
    </row>
    <row r="181">
      <c r="C181" s="55">
        <v>158.0</v>
      </c>
      <c r="D181" s="56">
        <f t="shared" si="66"/>
        <v>-252.8272094</v>
      </c>
      <c r="E181" s="56">
        <f t="shared" si="67"/>
        <v>-84.44414272</v>
      </c>
      <c r="F181" s="57">
        <f t="shared" si="68"/>
        <v>-168.3830667</v>
      </c>
      <c r="G181" s="58"/>
      <c r="H181" s="56">
        <f t="shared" si="69"/>
        <v>31001.66047</v>
      </c>
    </row>
    <row r="182">
      <c r="C182" s="55">
        <v>159.0</v>
      </c>
      <c r="D182" s="56">
        <f t="shared" si="66"/>
        <v>-252.8272094</v>
      </c>
      <c r="E182" s="56">
        <f t="shared" si="67"/>
        <v>-84.9015485</v>
      </c>
      <c r="F182" s="57">
        <f t="shared" si="68"/>
        <v>-167.9256609</v>
      </c>
      <c r="G182" s="58"/>
      <c r="H182" s="56">
        <f t="shared" si="69"/>
        <v>30916.75893</v>
      </c>
    </row>
    <row r="183">
      <c r="C183" s="55">
        <v>160.0</v>
      </c>
      <c r="D183" s="56">
        <f t="shared" si="66"/>
        <v>-252.8272094</v>
      </c>
      <c r="E183" s="56">
        <f t="shared" si="67"/>
        <v>-85.36143188</v>
      </c>
      <c r="F183" s="57">
        <f t="shared" si="68"/>
        <v>-167.4657775</v>
      </c>
      <c r="G183" s="58"/>
      <c r="H183" s="56">
        <f t="shared" si="69"/>
        <v>30831.39749</v>
      </c>
    </row>
    <row r="184">
      <c r="C184" s="55">
        <v>161.0</v>
      </c>
      <c r="D184" s="56">
        <f t="shared" si="66"/>
        <v>-252.8272094</v>
      </c>
      <c r="E184" s="56">
        <f t="shared" si="67"/>
        <v>-85.82380631</v>
      </c>
      <c r="F184" s="57">
        <f t="shared" si="68"/>
        <v>-167.0034031</v>
      </c>
      <c r="G184" s="58"/>
      <c r="H184" s="56">
        <f t="shared" si="69"/>
        <v>30745.57369</v>
      </c>
    </row>
    <row r="185">
      <c r="C185" s="55">
        <v>162.0</v>
      </c>
      <c r="D185" s="56">
        <f t="shared" si="66"/>
        <v>-252.8272094</v>
      </c>
      <c r="E185" s="56">
        <f t="shared" si="67"/>
        <v>-86.28868526</v>
      </c>
      <c r="F185" s="57">
        <f t="shared" si="68"/>
        <v>-166.5385241</v>
      </c>
      <c r="G185" s="58"/>
      <c r="H185" s="56">
        <f t="shared" si="69"/>
        <v>30659.285</v>
      </c>
    </row>
    <row r="186">
      <c r="C186" s="55">
        <v>163.0</v>
      </c>
      <c r="D186" s="56">
        <f t="shared" si="66"/>
        <v>-252.8272094</v>
      </c>
      <c r="E186" s="56">
        <f t="shared" si="67"/>
        <v>-86.7560823</v>
      </c>
      <c r="F186" s="57">
        <f t="shared" si="68"/>
        <v>-166.0711271</v>
      </c>
      <c r="G186" s="58"/>
      <c r="H186" s="56">
        <f t="shared" si="69"/>
        <v>30572.52892</v>
      </c>
    </row>
    <row r="187">
      <c r="C187" s="55">
        <v>164.0</v>
      </c>
      <c r="D187" s="56">
        <f t="shared" si="66"/>
        <v>-252.8272094</v>
      </c>
      <c r="E187" s="56">
        <f t="shared" si="67"/>
        <v>-87.22601108</v>
      </c>
      <c r="F187" s="57">
        <f t="shared" si="68"/>
        <v>-165.6011983</v>
      </c>
      <c r="G187" s="58"/>
      <c r="H187" s="56">
        <f t="shared" si="69"/>
        <v>30485.30291</v>
      </c>
    </row>
    <row r="188">
      <c r="C188" s="55">
        <v>165.0</v>
      </c>
      <c r="D188" s="56">
        <f t="shared" si="66"/>
        <v>-252.8272094</v>
      </c>
      <c r="E188" s="56">
        <f t="shared" si="67"/>
        <v>-87.69848531</v>
      </c>
      <c r="F188" s="57">
        <f t="shared" si="68"/>
        <v>-165.1287241</v>
      </c>
      <c r="G188" s="58"/>
      <c r="H188" s="56">
        <f t="shared" si="69"/>
        <v>30397.60442</v>
      </c>
    </row>
    <row r="189">
      <c r="C189" s="55">
        <v>166.0</v>
      </c>
      <c r="D189" s="56">
        <f t="shared" si="66"/>
        <v>-252.8272094</v>
      </c>
      <c r="E189" s="56">
        <f t="shared" si="67"/>
        <v>-88.17351877</v>
      </c>
      <c r="F189" s="57">
        <f t="shared" si="68"/>
        <v>-164.6536906</v>
      </c>
      <c r="G189" s="58"/>
      <c r="H189" s="56">
        <f t="shared" si="69"/>
        <v>30309.4309</v>
      </c>
    </row>
    <row r="190">
      <c r="C190" s="55">
        <v>167.0</v>
      </c>
      <c r="D190" s="56">
        <f t="shared" si="66"/>
        <v>-252.8272094</v>
      </c>
      <c r="E190" s="56">
        <f t="shared" si="67"/>
        <v>-88.65112533</v>
      </c>
      <c r="F190" s="57">
        <f t="shared" si="68"/>
        <v>-164.1760841</v>
      </c>
      <c r="G190" s="58"/>
      <c r="H190" s="56">
        <f t="shared" si="69"/>
        <v>30220.77978</v>
      </c>
    </row>
    <row r="191">
      <c r="C191" s="55">
        <v>168.0</v>
      </c>
      <c r="D191" s="56">
        <f t="shared" si="66"/>
        <v>-252.8272094</v>
      </c>
      <c r="E191" s="56">
        <f t="shared" si="67"/>
        <v>-89.13131893</v>
      </c>
      <c r="F191" s="57">
        <f t="shared" si="68"/>
        <v>-163.6958905</v>
      </c>
      <c r="G191" s="58"/>
      <c r="H191" s="56">
        <f t="shared" si="69"/>
        <v>30131.64846</v>
      </c>
    </row>
    <row r="192">
      <c r="C192" s="58"/>
      <c r="D192" s="59" t="s">
        <v>75</v>
      </c>
      <c r="E192" s="60">
        <f t="shared" ref="E192:F192" si="70">sum(E180:E191)</f>
        <v>-1038.445358</v>
      </c>
      <c r="F192" s="60">
        <f t="shared" si="70"/>
        <v>-1995.481155</v>
      </c>
      <c r="G192" s="55" t="s">
        <v>76</v>
      </c>
      <c r="H192" s="55">
        <v>14.0</v>
      </c>
    </row>
    <row r="193">
      <c r="C193" s="55">
        <v>169.0</v>
      </c>
      <c r="D193" s="56">
        <f t="shared" ref="D193:D204" si="71">if(or(($C$7-C193)=0,($C$7-C193)&lt;0),0,pmt($C$8,$C$7,$C$4,0,0))</f>
        <v>-252.8272094</v>
      </c>
      <c r="E193" s="56">
        <f t="shared" ref="E193:E204" si="72">if(or(($C$7-C193)=0,($C$7-C193)&lt;0),0,ppmt($C$8,C193,$C$7,$C$4,0,0))</f>
        <v>-89.61411357</v>
      </c>
      <c r="F193" s="57">
        <f t="shared" ref="F193:F204" si="73">if(or(($C$7-C193)=0,($C$7-C193)&lt;0),0,IPMT($C$8,C193,$C$7,$C$4,0,0))</f>
        <v>-163.2130958</v>
      </c>
      <c r="G193" s="58"/>
      <c r="H193" s="56">
        <f t="shared" ref="H193:H204" si="74">if(or(($C$7-C193)=0,($C$7-C193)&lt;0),0,-fv($C$8,C193,$D$11,$C$4,0))</f>
        <v>30042.03435</v>
      </c>
    </row>
    <row r="194">
      <c r="C194" s="55">
        <v>170.0</v>
      </c>
      <c r="D194" s="56">
        <f t="shared" si="71"/>
        <v>-252.8272094</v>
      </c>
      <c r="E194" s="56">
        <f t="shared" si="72"/>
        <v>-90.09952335</v>
      </c>
      <c r="F194" s="57">
        <f t="shared" si="73"/>
        <v>-162.727686</v>
      </c>
      <c r="G194" s="58"/>
      <c r="H194" s="56">
        <f t="shared" si="74"/>
        <v>29951.93482</v>
      </c>
    </row>
    <row r="195">
      <c r="C195" s="55">
        <v>171.0</v>
      </c>
      <c r="D195" s="56">
        <f t="shared" si="71"/>
        <v>-252.8272094</v>
      </c>
      <c r="E195" s="56">
        <f t="shared" si="72"/>
        <v>-90.58756244</v>
      </c>
      <c r="F195" s="57">
        <f t="shared" si="73"/>
        <v>-162.239647</v>
      </c>
      <c r="G195" s="58"/>
      <c r="H195" s="56">
        <f t="shared" si="74"/>
        <v>29861.34726</v>
      </c>
    </row>
    <row r="196">
      <c r="C196" s="55">
        <v>172.0</v>
      </c>
      <c r="D196" s="56">
        <f t="shared" si="71"/>
        <v>-252.8272094</v>
      </c>
      <c r="E196" s="56">
        <f t="shared" si="72"/>
        <v>-91.07824507</v>
      </c>
      <c r="F196" s="57">
        <f t="shared" si="73"/>
        <v>-161.7489643</v>
      </c>
      <c r="G196" s="58"/>
      <c r="H196" s="56">
        <f t="shared" si="74"/>
        <v>29770.26902</v>
      </c>
    </row>
    <row r="197">
      <c r="C197" s="55">
        <v>173.0</v>
      </c>
      <c r="D197" s="56">
        <f t="shared" si="71"/>
        <v>-252.8272094</v>
      </c>
      <c r="E197" s="56">
        <f t="shared" si="72"/>
        <v>-91.57158556</v>
      </c>
      <c r="F197" s="57">
        <f t="shared" si="73"/>
        <v>-161.2556238</v>
      </c>
      <c r="G197" s="58"/>
      <c r="H197" s="56">
        <f t="shared" si="74"/>
        <v>29678.69743</v>
      </c>
    </row>
    <row r="198">
      <c r="C198" s="55">
        <v>174.0</v>
      </c>
      <c r="D198" s="56">
        <f t="shared" si="71"/>
        <v>-252.8272094</v>
      </c>
      <c r="E198" s="56">
        <f t="shared" si="72"/>
        <v>-92.06759832</v>
      </c>
      <c r="F198" s="57">
        <f t="shared" si="73"/>
        <v>-160.7596111</v>
      </c>
      <c r="G198" s="58"/>
      <c r="H198" s="56">
        <f t="shared" si="74"/>
        <v>29586.62983</v>
      </c>
    </row>
    <row r="199">
      <c r="C199" s="55">
        <v>175.0</v>
      </c>
      <c r="D199" s="56">
        <f t="shared" si="71"/>
        <v>-252.8272094</v>
      </c>
      <c r="E199" s="56">
        <f t="shared" si="72"/>
        <v>-92.56629781</v>
      </c>
      <c r="F199" s="57">
        <f t="shared" si="73"/>
        <v>-160.2609116</v>
      </c>
      <c r="G199" s="58"/>
      <c r="H199" s="56">
        <f t="shared" si="74"/>
        <v>29494.06353</v>
      </c>
    </row>
    <row r="200">
      <c r="C200" s="55">
        <v>176.0</v>
      </c>
      <c r="D200" s="56">
        <f t="shared" si="71"/>
        <v>-252.8272094</v>
      </c>
      <c r="E200" s="56">
        <f t="shared" si="72"/>
        <v>-93.06769859</v>
      </c>
      <c r="F200" s="57">
        <f t="shared" si="73"/>
        <v>-159.7595108</v>
      </c>
      <c r="G200" s="58"/>
      <c r="H200" s="56">
        <f t="shared" si="74"/>
        <v>29400.99584</v>
      </c>
    </row>
    <row r="201">
      <c r="C201" s="55">
        <v>177.0</v>
      </c>
      <c r="D201" s="56">
        <f t="shared" si="71"/>
        <v>-252.8272094</v>
      </c>
      <c r="E201" s="56">
        <f t="shared" si="72"/>
        <v>-93.57181529</v>
      </c>
      <c r="F201" s="57">
        <f t="shared" si="73"/>
        <v>-159.2553941</v>
      </c>
      <c r="G201" s="58"/>
      <c r="H201" s="56">
        <f t="shared" si="74"/>
        <v>29307.42402</v>
      </c>
    </row>
    <row r="202">
      <c r="C202" s="55">
        <v>178.0</v>
      </c>
      <c r="D202" s="56">
        <f t="shared" si="71"/>
        <v>-252.8272094</v>
      </c>
      <c r="E202" s="56">
        <f t="shared" si="72"/>
        <v>-94.07866262</v>
      </c>
      <c r="F202" s="57">
        <f t="shared" si="73"/>
        <v>-158.7485468</v>
      </c>
      <c r="G202" s="58"/>
      <c r="H202" s="56">
        <f t="shared" si="74"/>
        <v>29213.34536</v>
      </c>
    </row>
    <row r="203">
      <c r="C203" s="55">
        <v>179.0</v>
      </c>
      <c r="D203" s="56">
        <f t="shared" si="71"/>
        <v>-252.8272094</v>
      </c>
      <c r="E203" s="56">
        <f t="shared" si="72"/>
        <v>-94.58825538</v>
      </c>
      <c r="F203" s="57">
        <f t="shared" si="73"/>
        <v>-158.238954</v>
      </c>
      <c r="G203" s="58"/>
      <c r="H203" s="56">
        <f t="shared" si="74"/>
        <v>29118.7571</v>
      </c>
    </row>
    <row r="204">
      <c r="C204" s="55">
        <v>180.0</v>
      </c>
      <c r="D204" s="56">
        <f t="shared" si="71"/>
        <v>-252.8272094</v>
      </c>
      <c r="E204" s="56">
        <f t="shared" si="72"/>
        <v>-95.10060843</v>
      </c>
      <c r="F204" s="57">
        <f t="shared" si="73"/>
        <v>-157.726601</v>
      </c>
      <c r="G204" s="58"/>
      <c r="H204" s="56">
        <f t="shared" si="74"/>
        <v>29023.65649</v>
      </c>
    </row>
    <row r="205">
      <c r="C205" s="58"/>
      <c r="D205" s="59" t="s">
        <v>75</v>
      </c>
      <c r="E205" s="60">
        <f t="shared" ref="E205:F205" si="75">sum(E193:E204)</f>
        <v>-1107.991966</v>
      </c>
      <c r="F205" s="60">
        <f t="shared" si="75"/>
        <v>-1925.934546</v>
      </c>
      <c r="G205" s="55" t="s">
        <v>76</v>
      </c>
      <c r="H205" s="55">
        <v>15.0</v>
      </c>
    </row>
    <row r="206">
      <c r="C206" s="55">
        <v>181.0</v>
      </c>
      <c r="D206" s="56">
        <f t="shared" ref="D206:D217" si="76">if(or(($C$7-C206)=0,($C$7-C206)&lt;0),0,pmt($C$8,$C$7,$C$4,0,0))</f>
        <v>-252.8272094</v>
      </c>
      <c r="E206" s="56">
        <f t="shared" ref="E206:E217" si="77">if(or(($C$7-C206)=0,($C$7-C206)&lt;0),0,ppmt($C$8,C206,$C$7,$C$4,0,0))</f>
        <v>-95.61573672</v>
      </c>
      <c r="F206" s="57">
        <f t="shared" ref="F206:F217" si="78">if(or(($C$7-C206)=0,($C$7-C206)&lt;0),0,IPMT($C$8,C206,$C$7,$C$4,0,0))</f>
        <v>-157.2114727</v>
      </c>
      <c r="G206" s="58"/>
      <c r="H206" s="56">
        <f t="shared" ref="H206:H217" si="79">if(or(($C$7-C206)=0,($C$7-C206)&lt;0),0,-fv($C$8,C206,$D$11,$C$4,0))</f>
        <v>28928.04076</v>
      </c>
    </row>
    <row r="207">
      <c r="C207" s="55">
        <v>182.0</v>
      </c>
      <c r="D207" s="56">
        <f t="shared" si="76"/>
        <v>-252.8272094</v>
      </c>
      <c r="E207" s="56">
        <f t="shared" si="77"/>
        <v>-96.1336553</v>
      </c>
      <c r="F207" s="57">
        <f t="shared" si="78"/>
        <v>-156.6935541</v>
      </c>
      <c r="G207" s="58"/>
      <c r="H207" s="56">
        <f t="shared" si="79"/>
        <v>28831.9071</v>
      </c>
    </row>
    <row r="208">
      <c r="C208" s="55">
        <v>183.0</v>
      </c>
      <c r="D208" s="56">
        <f t="shared" si="76"/>
        <v>-252.8272094</v>
      </c>
      <c r="E208" s="56">
        <f t="shared" si="77"/>
        <v>-96.65437926</v>
      </c>
      <c r="F208" s="57">
        <f t="shared" si="78"/>
        <v>-156.1728301</v>
      </c>
      <c r="G208" s="58"/>
      <c r="H208" s="56">
        <f t="shared" si="79"/>
        <v>28735.25272</v>
      </c>
    </row>
    <row r="209">
      <c r="C209" s="55">
        <v>184.0</v>
      </c>
      <c r="D209" s="56">
        <f t="shared" si="76"/>
        <v>-252.8272094</v>
      </c>
      <c r="E209" s="56">
        <f t="shared" si="77"/>
        <v>-97.17792382</v>
      </c>
      <c r="F209" s="57">
        <f t="shared" si="78"/>
        <v>-155.6492856</v>
      </c>
      <c r="G209" s="58"/>
      <c r="H209" s="56">
        <f t="shared" si="79"/>
        <v>28638.0748</v>
      </c>
    </row>
    <row r="210">
      <c r="C210" s="55">
        <v>185.0</v>
      </c>
      <c r="D210" s="56">
        <f t="shared" si="76"/>
        <v>-252.8272094</v>
      </c>
      <c r="E210" s="56">
        <f t="shared" si="77"/>
        <v>-97.70430424</v>
      </c>
      <c r="F210" s="57">
        <f t="shared" si="78"/>
        <v>-155.1229052</v>
      </c>
      <c r="G210" s="58"/>
      <c r="H210" s="56">
        <f t="shared" si="79"/>
        <v>28540.37049</v>
      </c>
    </row>
    <row r="211">
      <c r="C211" s="55">
        <v>186.0</v>
      </c>
      <c r="D211" s="56">
        <f t="shared" si="76"/>
        <v>-252.8272094</v>
      </c>
      <c r="E211" s="56">
        <f t="shared" si="77"/>
        <v>-98.23353588</v>
      </c>
      <c r="F211" s="57">
        <f t="shared" si="78"/>
        <v>-154.5936735</v>
      </c>
      <c r="G211" s="58"/>
      <c r="H211" s="56">
        <f t="shared" si="79"/>
        <v>28442.13696</v>
      </c>
    </row>
    <row r="212">
      <c r="C212" s="55">
        <v>187.0</v>
      </c>
      <c r="D212" s="56">
        <f t="shared" si="76"/>
        <v>-252.8272094</v>
      </c>
      <c r="E212" s="56">
        <f t="shared" si="77"/>
        <v>-98.7656342</v>
      </c>
      <c r="F212" s="57">
        <f t="shared" si="78"/>
        <v>-154.0615752</v>
      </c>
      <c r="G212" s="58"/>
      <c r="H212" s="56">
        <f t="shared" si="79"/>
        <v>28343.37132</v>
      </c>
    </row>
    <row r="213">
      <c r="C213" s="55">
        <v>188.0</v>
      </c>
      <c r="D213" s="56">
        <f t="shared" si="76"/>
        <v>-252.8272094</v>
      </c>
      <c r="E213" s="56">
        <f t="shared" si="77"/>
        <v>-99.30061472</v>
      </c>
      <c r="F213" s="57">
        <f t="shared" si="78"/>
        <v>-153.5265947</v>
      </c>
      <c r="G213" s="58"/>
      <c r="H213" s="56">
        <f t="shared" si="79"/>
        <v>28244.07071</v>
      </c>
    </row>
    <row r="214">
      <c r="C214" s="55">
        <v>189.0</v>
      </c>
      <c r="D214" s="56">
        <f t="shared" si="76"/>
        <v>-252.8272094</v>
      </c>
      <c r="E214" s="56">
        <f t="shared" si="77"/>
        <v>-99.83849305</v>
      </c>
      <c r="F214" s="57">
        <f t="shared" si="78"/>
        <v>-152.9887163</v>
      </c>
      <c r="G214" s="58"/>
      <c r="H214" s="56">
        <f t="shared" si="79"/>
        <v>28144.23222</v>
      </c>
    </row>
    <row r="215">
      <c r="C215" s="55">
        <v>190.0</v>
      </c>
      <c r="D215" s="56">
        <f t="shared" si="76"/>
        <v>-252.8272094</v>
      </c>
      <c r="E215" s="56">
        <f t="shared" si="77"/>
        <v>-100.3792849</v>
      </c>
      <c r="F215" s="57">
        <f t="shared" si="78"/>
        <v>-152.4479245</v>
      </c>
      <c r="G215" s="58"/>
      <c r="H215" s="56">
        <f t="shared" si="79"/>
        <v>28043.85293</v>
      </c>
    </row>
    <row r="216">
      <c r="C216" s="55">
        <v>191.0</v>
      </c>
      <c r="D216" s="56">
        <f t="shared" si="76"/>
        <v>-252.8272094</v>
      </c>
      <c r="E216" s="56">
        <f t="shared" si="77"/>
        <v>-100.923006</v>
      </c>
      <c r="F216" s="57">
        <f t="shared" si="78"/>
        <v>-151.9042034</v>
      </c>
      <c r="G216" s="58"/>
      <c r="H216" s="56">
        <f t="shared" si="79"/>
        <v>27942.92993</v>
      </c>
    </row>
    <row r="217">
      <c r="C217" s="55">
        <v>192.0</v>
      </c>
      <c r="D217" s="56">
        <f t="shared" si="76"/>
        <v>-252.8272094</v>
      </c>
      <c r="E217" s="56">
        <f t="shared" si="77"/>
        <v>-101.4696723</v>
      </c>
      <c r="F217" s="57">
        <f t="shared" si="78"/>
        <v>-151.3575371</v>
      </c>
      <c r="G217" s="58"/>
      <c r="H217" s="56">
        <f t="shared" si="79"/>
        <v>27841.46025</v>
      </c>
    </row>
    <row r="218">
      <c r="C218" s="58"/>
      <c r="D218" s="59" t="s">
        <v>75</v>
      </c>
      <c r="E218" s="60">
        <f t="shared" ref="E218:F218" si="80">sum(E206:E217)</f>
        <v>-1182.19624</v>
      </c>
      <c r="F218" s="60">
        <f t="shared" si="80"/>
        <v>-1851.730272</v>
      </c>
      <c r="G218" s="55" t="s">
        <v>76</v>
      </c>
      <c r="H218" s="55">
        <v>16.0</v>
      </c>
    </row>
    <row r="219">
      <c r="C219" s="55">
        <v>193.0</v>
      </c>
      <c r="D219" s="56">
        <f t="shared" ref="D219:D230" si="81">if(or(($C$7-C219)=0,($C$7-C219)&lt;0),0,pmt($C$8,$C$7,$C$4,0,0))</f>
        <v>-252.8272094</v>
      </c>
      <c r="E219" s="56">
        <f t="shared" ref="E219:E230" si="82">if(or(($C$7-C219)=0,($C$7-C219)&lt;0),0,ppmt($C$8,C219,$C$7,$C$4,0,0))</f>
        <v>-102.0192997</v>
      </c>
      <c r="F219" s="57">
        <f t="shared" ref="F219:F230" si="83">if(or(($C$7-C219)=0,($C$7-C219)&lt;0),0,IPMT($C$8,C219,$C$7,$C$4,0,0))</f>
        <v>-150.8079097</v>
      </c>
      <c r="G219" s="58"/>
      <c r="H219" s="56">
        <f t="shared" ref="H219:H230" si="84">if(or(($C$7-C219)=0,($C$7-C219)&lt;0),0,-fv($C$8,C219,$D$11,$C$4,0))</f>
        <v>27739.44095</v>
      </c>
    </row>
    <row r="220">
      <c r="C220" s="55">
        <v>194.0</v>
      </c>
      <c r="D220" s="56">
        <f t="shared" si="81"/>
        <v>-252.8272094</v>
      </c>
      <c r="E220" s="56">
        <f t="shared" si="82"/>
        <v>-102.5719042</v>
      </c>
      <c r="F220" s="57">
        <f t="shared" si="83"/>
        <v>-150.2553052</v>
      </c>
      <c r="G220" s="58"/>
      <c r="H220" s="56">
        <f t="shared" si="84"/>
        <v>27636.86905</v>
      </c>
    </row>
    <row r="221">
      <c r="C221" s="55">
        <v>195.0</v>
      </c>
      <c r="D221" s="56">
        <f t="shared" si="81"/>
        <v>-252.8272094</v>
      </c>
      <c r="E221" s="56">
        <f t="shared" si="82"/>
        <v>-103.127502</v>
      </c>
      <c r="F221" s="57">
        <f t="shared" si="83"/>
        <v>-149.6997074</v>
      </c>
      <c r="G221" s="58"/>
      <c r="H221" s="56">
        <f t="shared" si="84"/>
        <v>27533.74155</v>
      </c>
    </row>
    <row r="222">
      <c r="C222" s="55">
        <v>196.0</v>
      </c>
      <c r="D222" s="56">
        <f t="shared" si="81"/>
        <v>-252.8272094</v>
      </c>
      <c r="E222" s="56">
        <f t="shared" si="82"/>
        <v>-103.6861093</v>
      </c>
      <c r="F222" s="57">
        <f t="shared" si="83"/>
        <v>-149.1411</v>
      </c>
      <c r="G222" s="58"/>
      <c r="H222" s="56">
        <f t="shared" si="84"/>
        <v>27430.05544</v>
      </c>
    </row>
    <row r="223">
      <c r="C223" s="55">
        <v>197.0</v>
      </c>
      <c r="D223" s="56">
        <f t="shared" si="81"/>
        <v>-252.8272094</v>
      </c>
      <c r="E223" s="56">
        <f t="shared" si="82"/>
        <v>-104.2477424</v>
      </c>
      <c r="F223" s="57">
        <f t="shared" si="83"/>
        <v>-148.579467</v>
      </c>
      <c r="G223" s="58"/>
      <c r="H223" s="56">
        <f t="shared" si="84"/>
        <v>27325.8077</v>
      </c>
    </row>
    <row r="224">
      <c r="C224" s="55">
        <v>198.0</v>
      </c>
      <c r="D224" s="56">
        <f t="shared" si="81"/>
        <v>-252.8272094</v>
      </c>
      <c r="E224" s="56">
        <f t="shared" si="82"/>
        <v>-104.8124177</v>
      </c>
      <c r="F224" s="57">
        <f t="shared" si="83"/>
        <v>-148.0147917</v>
      </c>
      <c r="G224" s="58"/>
      <c r="H224" s="56">
        <f t="shared" si="84"/>
        <v>27220.99528</v>
      </c>
    </row>
    <row r="225">
      <c r="C225" s="55">
        <v>199.0</v>
      </c>
      <c r="D225" s="56">
        <f t="shared" si="81"/>
        <v>-252.8272094</v>
      </c>
      <c r="E225" s="56">
        <f t="shared" si="82"/>
        <v>-105.3801516</v>
      </c>
      <c r="F225" s="57">
        <f t="shared" si="83"/>
        <v>-147.4470578</v>
      </c>
      <c r="G225" s="58"/>
      <c r="H225" s="56">
        <f t="shared" si="84"/>
        <v>27115.61513</v>
      </c>
    </row>
    <row r="226">
      <c r="C226" s="55">
        <v>200.0</v>
      </c>
      <c r="D226" s="56">
        <f t="shared" si="81"/>
        <v>-252.8272094</v>
      </c>
      <c r="E226" s="56">
        <f t="shared" si="82"/>
        <v>-105.9509608</v>
      </c>
      <c r="F226" s="57">
        <f t="shared" si="83"/>
        <v>-146.8762486</v>
      </c>
      <c r="G226" s="58"/>
      <c r="H226" s="56">
        <f t="shared" si="84"/>
        <v>27009.66417</v>
      </c>
    </row>
    <row r="227">
      <c r="C227" s="55">
        <v>201.0</v>
      </c>
      <c r="D227" s="56">
        <f t="shared" si="81"/>
        <v>-252.8272094</v>
      </c>
      <c r="E227" s="56">
        <f t="shared" si="82"/>
        <v>-106.5248618</v>
      </c>
      <c r="F227" s="57">
        <f t="shared" si="83"/>
        <v>-146.3023476</v>
      </c>
      <c r="G227" s="58"/>
      <c r="H227" s="56">
        <f t="shared" si="84"/>
        <v>26903.1393</v>
      </c>
    </row>
    <row r="228">
      <c r="C228" s="55">
        <v>202.0</v>
      </c>
      <c r="D228" s="56">
        <f t="shared" si="81"/>
        <v>-252.8272094</v>
      </c>
      <c r="E228" s="56">
        <f t="shared" si="82"/>
        <v>-107.1018715</v>
      </c>
      <c r="F228" s="57">
        <f t="shared" si="83"/>
        <v>-145.7253379</v>
      </c>
      <c r="G228" s="58"/>
      <c r="H228" s="56">
        <f t="shared" si="84"/>
        <v>26796.03743</v>
      </c>
    </row>
    <row r="229">
      <c r="C229" s="55">
        <v>203.0</v>
      </c>
      <c r="D229" s="56">
        <f t="shared" si="81"/>
        <v>-252.8272094</v>
      </c>
      <c r="E229" s="56">
        <f t="shared" si="82"/>
        <v>-107.6820066</v>
      </c>
      <c r="F229" s="57">
        <f t="shared" si="83"/>
        <v>-145.1452028</v>
      </c>
      <c r="G229" s="58"/>
      <c r="H229" s="56">
        <f t="shared" si="84"/>
        <v>26688.35543</v>
      </c>
    </row>
    <row r="230">
      <c r="C230" s="55">
        <v>204.0</v>
      </c>
      <c r="D230" s="56">
        <f t="shared" si="81"/>
        <v>-252.8272094</v>
      </c>
      <c r="E230" s="56">
        <f t="shared" si="82"/>
        <v>-108.2652842</v>
      </c>
      <c r="F230" s="57">
        <f t="shared" si="83"/>
        <v>-144.5619252</v>
      </c>
      <c r="G230" s="58"/>
      <c r="H230" s="56">
        <f t="shared" si="84"/>
        <v>26580.09014</v>
      </c>
    </row>
    <row r="231">
      <c r="C231" s="58"/>
      <c r="D231" s="59" t="s">
        <v>75</v>
      </c>
      <c r="E231" s="60">
        <f t="shared" ref="E231:F231" si="85">sum(E219:E230)</f>
        <v>-1261.370112</v>
      </c>
      <c r="F231" s="60">
        <f t="shared" si="85"/>
        <v>-1772.556401</v>
      </c>
      <c r="G231" s="55" t="s">
        <v>76</v>
      </c>
      <c r="H231" s="55">
        <v>17.0</v>
      </c>
    </row>
    <row r="232">
      <c r="C232" s="55">
        <v>205.0</v>
      </c>
      <c r="D232" s="56">
        <f t="shared" ref="D232:D243" si="86">if(or(($C$7-C232)=0,($C$7-C232)&lt;0),0,pmt($C$8,$C$7,$C$4,0,0))</f>
        <v>-252.8272094</v>
      </c>
      <c r="E232" s="56">
        <f t="shared" ref="E232:E243" si="87">if(or(($C$7-C232)=0,($C$7-C232)&lt;0),0,ppmt($C$8,C232,$C$7,$C$4,0,0))</f>
        <v>-108.8517211</v>
      </c>
      <c r="F232" s="57">
        <f t="shared" ref="F232:F243" si="88">if(or(($C$7-C232)=0,($C$7-C232)&lt;0),0,IPMT($C$8,C232,$C$7,$C$4,0,0))</f>
        <v>-143.9754883</v>
      </c>
      <c r="G232" s="58"/>
      <c r="H232" s="56">
        <f t="shared" ref="H232:H243" si="89">if(or(($C$7-C232)=0,($C$7-C232)&lt;0),0,-fv($C$8,C232,$D$11,$C$4,0))</f>
        <v>26471.23842</v>
      </c>
    </row>
    <row r="233">
      <c r="C233" s="55">
        <v>206.0</v>
      </c>
      <c r="D233" s="56">
        <f t="shared" si="86"/>
        <v>-252.8272094</v>
      </c>
      <c r="E233" s="56">
        <f t="shared" si="87"/>
        <v>-109.4413346</v>
      </c>
      <c r="F233" s="57">
        <f t="shared" si="88"/>
        <v>-143.3858748</v>
      </c>
      <c r="G233" s="58"/>
      <c r="H233" s="56">
        <f t="shared" si="89"/>
        <v>26361.79709</v>
      </c>
    </row>
    <row r="234">
      <c r="C234" s="55">
        <v>207.0</v>
      </c>
      <c r="D234" s="56">
        <f t="shared" si="86"/>
        <v>-252.8272094</v>
      </c>
      <c r="E234" s="56">
        <f t="shared" si="87"/>
        <v>-110.0341418</v>
      </c>
      <c r="F234" s="57">
        <f t="shared" si="88"/>
        <v>-142.7930675</v>
      </c>
      <c r="G234" s="58"/>
      <c r="H234" s="56">
        <f t="shared" si="89"/>
        <v>26251.76294</v>
      </c>
    </row>
    <row r="235">
      <c r="C235" s="55">
        <v>208.0</v>
      </c>
      <c r="D235" s="56">
        <f t="shared" si="86"/>
        <v>-252.8272094</v>
      </c>
      <c r="E235" s="56">
        <f t="shared" si="87"/>
        <v>-110.6301601</v>
      </c>
      <c r="F235" s="57">
        <f t="shared" si="88"/>
        <v>-142.1970493</v>
      </c>
      <c r="G235" s="58"/>
      <c r="H235" s="56">
        <f t="shared" si="89"/>
        <v>26141.13278</v>
      </c>
    </row>
    <row r="236">
      <c r="C236" s="55">
        <v>209.0</v>
      </c>
      <c r="D236" s="56">
        <f t="shared" si="86"/>
        <v>-252.8272094</v>
      </c>
      <c r="E236" s="56">
        <f t="shared" si="87"/>
        <v>-111.2294068</v>
      </c>
      <c r="F236" s="57">
        <f t="shared" si="88"/>
        <v>-141.5978026</v>
      </c>
      <c r="G236" s="58"/>
      <c r="H236" s="56">
        <f t="shared" si="89"/>
        <v>26029.90338</v>
      </c>
    </row>
    <row r="237">
      <c r="C237" s="55">
        <v>210.0</v>
      </c>
      <c r="D237" s="56">
        <f t="shared" si="86"/>
        <v>-252.8272094</v>
      </c>
      <c r="E237" s="56">
        <f t="shared" si="87"/>
        <v>-111.8318994</v>
      </c>
      <c r="F237" s="57">
        <f t="shared" si="88"/>
        <v>-140.99531</v>
      </c>
      <c r="G237" s="58"/>
      <c r="H237" s="56">
        <f t="shared" si="89"/>
        <v>25918.07148</v>
      </c>
    </row>
    <row r="238">
      <c r="C238" s="55">
        <v>211.0</v>
      </c>
      <c r="D238" s="56">
        <f t="shared" si="86"/>
        <v>-252.8272094</v>
      </c>
      <c r="E238" s="56">
        <f t="shared" si="87"/>
        <v>-112.4376556</v>
      </c>
      <c r="F238" s="57">
        <f t="shared" si="88"/>
        <v>-140.3895538</v>
      </c>
      <c r="G238" s="58"/>
      <c r="H238" s="56">
        <f t="shared" si="89"/>
        <v>25805.63382</v>
      </c>
    </row>
    <row r="239">
      <c r="C239" s="55">
        <v>212.0</v>
      </c>
      <c r="D239" s="56">
        <f t="shared" si="86"/>
        <v>-252.8272094</v>
      </c>
      <c r="E239" s="56">
        <f t="shared" si="87"/>
        <v>-113.0466929</v>
      </c>
      <c r="F239" s="57">
        <f t="shared" si="88"/>
        <v>-139.7805165</v>
      </c>
      <c r="G239" s="58"/>
      <c r="H239" s="56">
        <f t="shared" si="89"/>
        <v>25692.58713</v>
      </c>
    </row>
    <row r="240">
      <c r="C240" s="55">
        <v>213.0</v>
      </c>
      <c r="D240" s="56">
        <f t="shared" si="86"/>
        <v>-252.8272094</v>
      </c>
      <c r="E240" s="56">
        <f t="shared" si="87"/>
        <v>-113.6590291</v>
      </c>
      <c r="F240" s="57">
        <f t="shared" si="88"/>
        <v>-139.1681803</v>
      </c>
      <c r="G240" s="58"/>
      <c r="H240" s="56">
        <f t="shared" si="89"/>
        <v>25578.9281</v>
      </c>
    </row>
    <row r="241">
      <c r="C241" s="55">
        <v>214.0</v>
      </c>
      <c r="D241" s="56">
        <f t="shared" si="86"/>
        <v>-252.8272094</v>
      </c>
      <c r="E241" s="56">
        <f t="shared" si="87"/>
        <v>-114.2746822</v>
      </c>
      <c r="F241" s="57">
        <f t="shared" si="88"/>
        <v>-138.5525272</v>
      </c>
      <c r="G241" s="58"/>
      <c r="H241" s="56">
        <f t="shared" si="89"/>
        <v>25464.65342</v>
      </c>
    </row>
    <row r="242">
      <c r="C242" s="55">
        <v>215.0</v>
      </c>
      <c r="D242" s="56">
        <f t="shared" si="86"/>
        <v>-252.8272094</v>
      </c>
      <c r="E242" s="56">
        <f t="shared" si="87"/>
        <v>-114.8936701</v>
      </c>
      <c r="F242" s="57">
        <f t="shared" si="88"/>
        <v>-137.9335393</v>
      </c>
      <c r="G242" s="58"/>
      <c r="H242" s="56">
        <f t="shared" si="89"/>
        <v>25349.75975</v>
      </c>
    </row>
    <row r="243">
      <c r="C243" s="55">
        <v>216.0</v>
      </c>
      <c r="D243" s="56">
        <f t="shared" si="86"/>
        <v>-252.8272094</v>
      </c>
      <c r="E243" s="56">
        <f t="shared" si="87"/>
        <v>-115.5160108</v>
      </c>
      <c r="F243" s="57">
        <f t="shared" si="88"/>
        <v>-137.3111986</v>
      </c>
      <c r="G243" s="58"/>
      <c r="H243" s="56">
        <f t="shared" si="89"/>
        <v>25234.24374</v>
      </c>
    </row>
    <row r="244">
      <c r="C244" s="58"/>
      <c r="D244" s="59" t="s">
        <v>75</v>
      </c>
      <c r="E244" s="60">
        <f t="shared" ref="E244:F244" si="90">sum(E232:E243)</f>
        <v>-1345.846405</v>
      </c>
      <c r="F244" s="60">
        <f t="shared" si="90"/>
        <v>-1688.080108</v>
      </c>
      <c r="G244" s="55" t="s">
        <v>76</v>
      </c>
      <c r="H244" s="55">
        <v>18.0</v>
      </c>
    </row>
    <row r="245">
      <c r="C245" s="55">
        <v>217.0</v>
      </c>
      <c r="D245" s="56">
        <f t="shared" ref="D245:D256" si="91">if(or(($C$7-C245)=0,($C$7-C245)&lt;0),0,pmt($C$8,$C$7,$C$4,0,0))</f>
        <v>-252.8272094</v>
      </c>
      <c r="E245" s="56">
        <f t="shared" ref="E245:E256" si="92">if(or(($C$7-C245)=0,($C$7-C245)&lt;0),0,ppmt($C$8,C245,$C$7,$C$4,0,0))</f>
        <v>-116.1417225</v>
      </c>
      <c r="F245" s="57">
        <f t="shared" ref="F245:F256" si="93">if(or(($C$7-C245)=0,($C$7-C245)&lt;0),0,IPMT($C$8,C245,$C$7,$C$4,0,0))</f>
        <v>-136.6854869</v>
      </c>
      <c r="G245" s="58"/>
      <c r="H245" s="56">
        <f t="shared" ref="H245:H256" si="94">if(or(($C$7-C245)=0,($C$7-C245)&lt;0),0,-fv($C$8,C245,$D$11,$C$4,0))</f>
        <v>25118.10201</v>
      </c>
    </row>
    <row r="246">
      <c r="C246" s="55">
        <v>218.0</v>
      </c>
      <c r="D246" s="56">
        <f t="shared" si="91"/>
        <v>-252.8272094</v>
      </c>
      <c r="E246" s="56">
        <f t="shared" si="92"/>
        <v>-116.7708235</v>
      </c>
      <c r="F246" s="57">
        <f t="shared" si="93"/>
        <v>-136.0563859</v>
      </c>
      <c r="G246" s="58"/>
      <c r="H246" s="56">
        <f t="shared" si="94"/>
        <v>25001.33119</v>
      </c>
    </row>
    <row r="247">
      <c r="C247" s="55">
        <v>219.0</v>
      </c>
      <c r="D247" s="56">
        <f t="shared" si="91"/>
        <v>-252.8272094</v>
      </c>
      <c r="E247" s="56">
        <f t="shared" si="92"/>
        <v>-117.4033321</v>
      </c>
      <c r="F247" s="57">
        <f t="shared" si="93"/>
        <v>-135.4238773</v>
      </c>
      <c r="G247" s="58"/>
      <c r="H247" s="56">
        <f t="shared" si="94"/>
        <v>24883.92786</v>
      </c>
    </row>
    <row r="248">
      <c r="C248" s="55">
        <v>220.0</v>
      </c>
      <c r="D248" s="56">
        <f t="shared" si="91"/>
        <v>-252.8272094</v>
      </c>
      <c r="E248" s="56">
        <f t="shared" si="92"/>
        <v>-118.0392668</v>
      </c>
      <c r="F248" s="57">
        <f t="shared" si="93"/>
        <v>-134.7879426</v>
      </c>
      <c r="G248" s="58"/>
      <c r="H248" s="56">
        <f t="shared" si="94"/>
        <v>24765.88859</v>
      </c>
    </row>
    <row r="249">
      <c r="C249" s="55">
        <v>221.0</v>
      </c>
      <c r="D249" s="56">
        <f t="shared" si="91"/>
        <v>-252.8272094</v>
      </c>
      <c r="E249" s="56">
        <f t="shared" si="92"/>
        <v>-118.6786462</v>
      </c>
      <c r="F249" s="57">
        <f t="shared" si="93"/>
        <v>-134.1485632</v>
      </c>
      <c r="G249" s="58"/>
      <c r="H249" s="56">
        <f t="shared" si="94"/>
        <v>24647.20995</v>
      </c>
    </row>
    <row r="250">
      <c r="C250" s="55">
        <v>222.0</v>
      </c>
      <c r="D250" s="56">
        <f t="shared" si="91"/>
        <v>-252.8272094</v>
      </c>
      <c r="E250" s="56">
        <f t="shared" si="92"/>
        <v>-119.3214889</v>
      </c>
      <c r="F250" s="57">
        <f t="shared" si="93"/>
        <v>-133.5057205</v>
      </c>
      <c r="G250" s="58"/>
      <c r="H250" s="56">
        <f t="shared" si="94"/>
        <v>24527.88846</v>
      </c>
    </row>
    <row r="251">
      <c r="C251" s="55">
        <v>223.0</v>
      </c>
      <c r="D251" s="56">
        <f t="shared" si="91"/>
        <v>-252.8272094</v>
      </c>
      <c r="E251" s="56">
        <f t="shared" si="92"/>
        <v>-119.9678136</v>
      </c>
      <c r="F251" s="57">
        <f t="shared" si="93"/>
        <v>-132.8593958</v>
      </c>
      <c r="G251" s="58"/>
      <c r="H251" s="56">
        <f t="shared" si="94"/>
        <v>24407.92064</v>
      </c>
    </row>
    <row r="252">
      <c r="C252" s="55">
        <v>224.0</v>
      </c>
      <c r="D252" s="56">
        <f t="shared" si="91"/>
        <v>-252.8272094</v>
      </c>
      <c r="E252" s="56">
        <f t="shared" si="92"/>
        <v>-120.6176392</v>
      </c>
      <c r="F252" s="57">
        <f t="shared" si="93"/>
        <v>-132.2095702</v>
      </c>
      <c r="G252" s="58"/>
      <c r="H252" s="56">
        <f t="shared" si="94"/>
        <v>24287.303</v>
      </c>
    </row>
    <row r="253">
      <c r="C253" s="55">
        <v>225.0</v>
      </c>
      <c r="D253" s="56">
        <f t="shared" si="91"/>
        <v>-252.8272094</v>
      </c>
      <c r="E253" s="56">
        <f t="shared" si="92"/>
        <v>-121.2709848</v>
      </c>
      <c r="F253" s="57">
        <f t="shared" si="93"/>
        <v>-131.5562246</v>
      </c>
      <c r="G253" s="58"/>
      <c r="H253" s="56">
        <f t="shared" si="94"/>
        <v>24166.03202</v>
      </c>
    </row>
    <row r="254">
      <c r="C254" s="55">
        <v>226.0</v>
      </c>
      <c r="D254" s="56">
        <f t="shared" si="91"/>
        <v>-252.8272094</v>
      </c>
      <c r="E254" s="56">
        <f t="shared" si="92"/>
        <v>-121.9278693</v>
      </c>
      <c r="F254" s="57">
        <f t="shared" si="93"/>
        <v>-130.8993401</v>
      </c>
      <c r="G254" s="58"/>
      <c r="H254" s="56">
        <f t="shared" si="94"/>
        <v>24044.10415</v>
      </c>
    </row>
    <row r="255">
      <c r="C255" s="55">
        <v>227.0</v>
      </c>
      <c r="D255" s="56">
        <f t="shared" si="91"/>
        <v>-252.8272094</v>
      </c>
      <c r="E255" s="56">
        <f t="shared" si="92"/>
        <v>-122.5883119</v>
      </c>
      <c r="F255" s="57">
        <f t="shared" si="93"/>
        <v>-130.2388975</v>
      </c>
      <c r="G255" s="58"/>
      <c r="H255" s="56">
        <f t="shared" si="94"/>
        <v>23921.51584</v>
      </c>
    </row>
    <row r="256">
      <c r="C256" s="55">
        <v>228.0</v>
      </c>
      <c r="D256" s="56">
        <f t="shared" si="91"/>
        <v>-252.8272094</v>
      </c>
      <c r="E256" s="56">
        <f t="shared" si="92"/>
        <v>-123.2523319</v>
      </c>
      <c r="F256" s="57">
        <f t="shared" si="93"/>
        <v>-129.5748775</v>
      </c>
      <c r="G256" s="58"/>
      <c r="H256" s="56">
        <f t="shared" si="94"/>
        <v>23798.26351</v>
      </c>
    </row>
    <row r="257">
      <c r="C257" s="58"/>
      <c r="D257" s="59" t="s">
        <v>75</v>
      </c>
      <c r="E257" s="60">
        <f t="shared" ref="E257:F257" si="95">sum(E245:E256)</f>
        <v>-1435.980231</v>
      </c>
      <c r="F257" s="60">
        <f t="shared" si="95"/>
        <v>-1597.946282</v>
      </c>
      <c r="G257" s="55" t="s">
        <v>76</v>
      </c>
      <c r="H257" s="55">
        <v>19.0</v>
      </c>
    </row>
    <row r="258">
      <c r="C258" s="55">
        <v>229.0</v>
      </c>
      <c r="D258" s="56">
        <f t="shared" ref="D258:D269" si="96">if(or(($C$7-C258)=0,($C$7-C258)&lt;0),0,pmt($C$8,$C$7,$C$4,0,0))</f>
        <v>-252.8272094</v>
      </c>
      <c r="E258" s="56">
        <f t="shared" ref="E258:E269" si="97">if(or(($C$7-C258)=0,($C$7-C258)&lt;0),0,ppmt($C$8,C258,$C$7,$C$4,0,0))</f>
        <v>-123.9199487</v>
      </c>
      <c r="F258" s="57">
        <f t="shared" ref="F258:F269" si="98">if(or(($C$7-C258)=0,($C$7-C258)&lt;0),0,IPMT($C$8,C258,$C$7,$C$4,0,0))</f>
        <v>-128.9072607</v>
      </c>
      <c r="G258" s="58"/>
      <c r="H258" s="56">
        <f t="shared" ref="H258:H269" si="99">if(or(($C$7-C258)=0,($C$7-C258)&lt;0),0,-fv($C$8,C258,$D$11,$C$4,0))</f>
        <v>23674.34356</v>
      </c>
    </row>
    <row r="259">
      <c r="C259" s="55">
        <v>230.0</v>
      </c>
      <c r="D259" s="56">
        <f t="shared" si="96"/>
        <v>-252.8272094</v>
      </c>
      <c r="E259" s="56">
        <f t="shared" si="97"/>
        <v>-124.5911818</v>
      </c>
      <c r="F259" s="57">
        <f t="shared" si="98"/>
        <v>-128.2360276</v>
      </c>
      <c r="G259" s="58"/>
      <c r="H259" s="56">
        <f t="shared" si="99"/>
        <v>23549.75238</v>
      </c>
    </row>
    <row r="260">
      <c r="C260" s="55">
        <v>231.0</v>
      </c>
      <c r="D260" s="56">
        <f t="shared" si="96"/>
        <v>-252.8272094</v>
      </c>
      <c r="E260" s="56">
        <f t="shared" si="97"/>
        <v>-125.2660507</v>
      </c>
      <c r="F260" s="57">
        <f t="shared" si="98"/>
        <v>-127.5611587</v>
      </c>
      <c r="G260" s="58"/>
      <c r="H260" s="56">
        <f t="shared" si="99"/>
        <v>23424.48632</v>
      </c>
    </row>
    <row r="261">
      <c r="C261" s="55">
        <v>232.0</v>
      </c>
      <c r="D261" s="56">
        <f t="shared" si="96"/>
        <v>-252.8272094</v>
      </c>
      <c r="E261" s="56">
        <f t="shared" si="97"/>
        <v>-125.9445751</v>
      </c>
      <c r="F261" s="57">
        <f t="shared" si="98"/>
        <v>-126.8826343</v>
      </c>
      <c r="G261" s="58"/>
      <c r="H261" s="56">
        <f t="shared" si="99"/>
        <v>23298.54175</v>
      </c>
    </row>
    <row r="262">
      <c r="C262" s="55">
        <v>233.0</v>
      </c>
      <c r="D262" s="56">
        <f t="shared" si="96"/>
        <v>-252.8272094</v>
      </c>
      <c r="E262" s="56">
        <f t="shared" si="97"/>
        <v>-126.6267749</v>
      </c>
      <c r="F262" s="57">
        <f t="shared" si="98"/>
        <v>-126.2004345</v>
      </c>
      <c r="G262" s="58"/>
      <c r="H262" s="56">
        <f t="shared" si="99"/>
        <v>23171.91497</v>
      </c>
    </row>
    <row r="263">
      <c r="C263" s="55">
        <v>234.0</v>
      </c>
      <c r="D263" s="56">
        <f t="shared" si="96"/>
        <v>-252.8272094</v>
      </c>
      <c r="E263" s="56">
        <f t="shared" si="97"/>
        <v>-127.3126699</v>
      </c>
      <c r="F263" s="57">
        <f t="shared" si="98"/>
        <v>-125.5145394</v>
      </c>
      <c r="G263" s="58"/>
      <c r="H263" s="56">
        <f t="shared" si="99"/>
        <v>23044.6023</v>
      </c>
    </row>
    <row r="264">
      <c r="C264" s="55">
        <v>235.0</v>
      </c>
      <c r="D264" s="56">
        <f t="shared" si="96"/>
        <v>-252.8272094</v>
      </c>
      <c r="E264" s="56">
        <f t="shared" si="97"/>
        <v>-128.0022802</v>
      </c>
      <c r="F264" s="57">
        <f t="shared" si="98"/>
        <v>-124.8249292</v>
      </c>
      <c r="G264" s="58"/>
      <c r="H264" s="56">
        <f t="shared" si="99"/>
        <v>22916.60002</v>
      </c>
    </row>
    <row r="265">
      <c r="C265" s="55">
        <v>236.0</v>
      </c>
      <c r="D265" s="56">
        <f t="shared" si="96"/>
        <v>-252.8272094</v>
      </c>
      <c r="E265" s="56">
        <f t="shared" si="97"/>
        <v>-128.6956259</v>
      </c>
      <c r="F265" s="57">
        <f t="shared" si="98"/>
        <v>-124.1315835</v>
      </c>
      <c r="G265" s="58"/>
      <c r="H265" s="56">
        <f t="shared" si="99"/>
        <v>22787.9044</v>
      </c>
    </row>
    <row r="266">
      <c r="C266" s="55">
        <v>237.0</v>
      </c>
      <c r="D266" s="56">
        <f t="shared" si="96"/>
        <v>-252.8272094</v>
      </c>
      <c r="E266" s="56">
        <f t="shared" si="97"/>
        <v>-129.3927272</v>
      </c>
      <c r="F266" s="57">
        <f t="shared" si="98"/>
        <v>-123.4344822</v>
      </c>
      <c r="G266" s="58"/>
      <c r="H266" s="56">
        <f t="shared" si="99"/>
        <v>22658.51167</v>
      </c>
    </row>
    <row r="267">
      <c r="C267" s="55">
        <v>238.0</v>
      </c>
      <c r="D267" s="56">
        <f t="shared" si="96"/>
        <v>-252.8272094</v>
      </c>
      <c r="E267" s="56">
        <f t="shared" si="97"/>
        <v>-130.0936045</v>
      </c>
      <c r="F267" s="57">
        <f t="shared" si="98"/>
        <v>-122.7336049</v>
      </c>
      <c r="G267" s="58"/>
      <c r="H267" s="56">
        <f t="shared" si="99"/>
        <v>22528.41807</v>
      </c>
    </row>
    <row r="268">
      <c r="C268" s="55">
        <v>239.0</v>
      </c>
      <c r="D268" s="56">
        <f t="shared" si="96"/>
        <v>-252.8272094</v>
      </c>
      <c r="E268" s="56">
        <f t="shared" si="97"/>
        <v>-130.7982782</v>
      </c>
      <c r="F268" s="57">
        <f t="shared" si="98"/>
        <v>-122.0289312</v>
      </c>
      <c r="G268" s="58"/>
      <c r="H268" s="56">
        <f t="shared" si="99"/>
        <v>22397.61979</v>
      </c>
    </row>
    <row r="269">
      <c r="C269" s="55">
        <v>240.0</v>
      </c>
      <c r="D269" s="56">
        <f t="shared" si="96"/>
        <v>-252.8272094</v>
      </c>
      <c r="E269" s="56">
        <f t="shared" si="97"/>
        <v>-131.5067689</v>
      </c>
      <c r="F269" s="57">
        <f t="shared" si="98"/>
        <v>-121.3204405</v>
      </c>
      <c r="G269" s="58"/>
      <c r="H269" s="56">
        <f t="shared" si="99"/>
        <v>22266.11302</v>
      </c>
    </row>
    <row r="270">
      <c r="C270" s="58"/>
      <c r="D270" s="59" t="s">
        <v>75</v>
      </c>
      <c r="E270" s="60">
        <f t="shared" ref="E270:F270" si="100">sum(E258:E269)</f>
        <v>-1532.150486</v>
      </c>
      <c r="F270" s="60">
        <f t="shared" si="100"/>
        <v>-1501.776027</v>
      </c>
      <c r="G270" s="55" t="s">
        <v>76</v>
      </c>
      <c r="H270" s="55">
        <v>20.0</v>
      </c>
    </row>
    <row r="271">
      <c r="C271" s="55">
        <v>241.0</v>
      </c>
      <c r="D271" s="56">
        <f t="shared" ref="D271:D282" si="101">if(or(($C$7-C271)=0,($C$7-C271)&lt;0),0,pmt($C$8,$C$7,$C$4,0,0))</f>
        <v>-252.8272094</v>
      </c>
      <c r="E271" s="56">
        <f t="shared" ref="E271:E282" si="102">if(or(($C$7-C271)=0,($C$7-C271)&lt;0),0,ppmt($C$8,C271,$C$7,$C$4,0,0))</f>
        <v>-132.2190972</v>
      </c>
      <c r="F271" s="57">
        <f t="shared" ref="F271:F282" si="103">if(or(($C$7-C271)=0,($C$7-C271)&lt;0),0,IPMT($C$8,C271,$C$7,$C$4,0,0))</f>
        <v>-120.6081122</v>
      </c>
      <c r="G271" s="58"/>
      <c r="H271" s="56">
        <f t="shared" ref="H271:H282" si="104">if(or(($C$7-C271)=0,($C$7-C271)&lt;0),0,-fv($C$8,C271,$D$11,$C$4,0))</f>
        <v>22133.89392</v>
      </c>
    </row>
    <row r="272">
      <c r="C272" s="55">
        <v>242.0</v>
      </c>
      <c r="D272" s="56">
        <f t="shared" si="101"/>
        <v>-252.8272094</v>
      </c>
      <c r="E272" s="56">
        <f t="shared" si="102"/>
        <v>-132.935284</v>
      </c>
      <c r="F272" s="57">
        <f t="shared" si="103"/>
        <v>-119.8919254</v>
      </c>
      <c r="G272" s="58"/>
      <c r="H272" s="56">
        <f t="shared" si="104"/>
        <v>22000.95864</v>
      </c>
    </row>
    <row r="273">
      <c r="C273" s="55">
        <v>243.0</v>
      </c>
      <c r="D273" s="56">
        <f t="shared" si="101"/>
        <v>-252.8272094</v>
      </c>
      <c r="E273" s="56">
        <f t="shared" si="102"/>
        <v>-133.6553501</v>
      </c>
      <c r="F273" s="57">
        <f t="shared" si="103"/>
        <v>-119.1718593</v>
      </c>
      <c r="G273" s="58"/>
      <c r="H273" s="56">
        <f t="shared" si="104"/>
        <v>21867.30329</v>
      </c>
    </row>
    <row r="274">
      <c r="C274" s="55">
        <v>244.0</v>
      </c>
      <c r="D274" s="56">
        <f t="shared" si="101"/>
        <v>-252.8272094</v>
      </c>
      <c r="E274" s="56">
        <f t="shared" si="102"/>
        <v>-134.3793166</v>
      </c>
      <c r="F274" s="57">
        <f t="shared" si="103"/>
        <v>-118.4478928</v>
      </c>
      <c r="G274" s="58"/>
      <c r="H274" s="56">
        <f t="shared" si="104"/>
        <v>21732.92397</v>
      </c>
    </row>
    <row r="275">
      <c r="C275" s="55">
        <v>245.0</v>
      </c>
      <c r="D275" s="56">
        <f t="shared" si="101"/>
        <v>-252.8272094</v>
      </c>
      <c r="E275" s="56">
        <f t="shared" si="102"/>
        <v>-135.1072045</v>
      </c>
      <c r="F275" s="57">
        <f t="shared" si="103"/>
        <v>-117.7200048</v>
      </c>
      <c r="G275" s="58"/>
      <c r="H275" s="56">
        <f t="shared" si="104"/>
        <v>21597.81677</v>
      </c>
    </row>
    <row r="276">
      <c r="C276" s="55">
        <v>246.0</v>
      </c>
      <c r="D276" s="56">
        <f t="shared" si="101"/>
        <v>-252.8272094</v>
      </c>
      <c r="E276" s="56">
        <f t="shared" si="102"/>
        <v>-135.8390352</v>
      </c>
      <c r="F276" s="57">
        <f t="shared" si="103"/>
        <v>-116.9881742</v>
      </c>
      <c r="G276" s="58"/>
      <c r="H276" s="56">
        <f t="shared" si="104"/>
        <v>21461.97773</v>
      </c>
    </row>
    <row r="277">
      <c r="C277" s="55">
        <v>247.0</v>
      </c>
      <c r="D277" s="56">
        <f t="shared" si="101"/>
        <v>-252.8272094</v>
      </c>
      <c r="E277" s="56">
        <f t="shared" si="102"/>
        <v>-136.57483</v>
      </c>
      <c r="F277" s="57">
        <f t="shared" si="103"/>
        <v>-116.2523794</v>
      </c>
      <c r="G277" s="58"/>
      <c r="H277" s="56">
        <f t="shared" si="104"/>
        <v>21325.4029</v>
      </c>
    </row>
    <row r="278">
      <c r="C278" s="55">
        <v>248.0</v>
      </c>
      <c r="D278" s="56">
        <f t="shared" si="101"/>
        <v>-252.8272094</v>
      </c>
      <c r="E278" s="56">
        <f t="shared" si="102"/>
        <v>-137.3146103</v>
      </c>
      <c r="F278" s="57">
        <f t="shared" si="103"/>
        <v>-115.5125991</v>
      </c>
      <c r="G278" s="58"/>
      <c r="H278" s="56">
        <f t="shared" si="104"/>
        <v>21188.08829</v>
      </c>
    </row>
    <row r="279">
      <c r="C279" s="55">
        <v>249.0</v>
      </c>
      <c r="D279" s="56">
        <f t="shared" si="101"/>
        <v>-252.8272094</v>
      </c>
      <c r="E279" s="56">
        <f t="shared" si="102"/>
        <v>-138.0583978</v>
      </c>
      <c r="F279" s="57">
        <f t="shared" si="103"/>
        <v>-114.7688116</v>
      </c>
      <c r="G279" s="58"/>
      <c r="H279" s="56">
        <f t="shared" si="104"/>
        <v>21050.02989</v>
      </c>
    </row>
    <row r="280">
      <c r="C280" s="55">
        <v>250.0</v>
      </c>
      <c r="D280" s="56">
        <f t="shared" si="101"/>
        <v>-252.8272094</v>
      </c>
      <c r="E280" s="56">
        <f t="shared" si="102"/>
        <v>-138.8062141</v>
      </c>
      <c r="F280" s="57">
        <f t="shared" si="103"/>
        <v>-114.0209953</v>
      </c>
      <c r="G280" s="58"/>
      <c r="H280" s="56">
        <f t="shared" si="104"/>
        <v>20911.22368</v>
      </c>
    </row>
    <row r="281">
      <c r="C281" s="55">
        <v>251.0</v>
      </c>
      <c r="D281" s="56">
        <f t="shared" si="101"/>
        <v>-252.8272094</v>
      </c>
      <c r="E281" s="56">
        <f t="shared" si="102"/>
        <v>-139.5580811</v>
      </c>
      <c r="F281" s="57">
        <f t="shared" si="103"/>
        <v>-113.2691283</v>
      </c>
      <c r="G281" s="58"/>
      <c r="H281" s="56">
        <f t="shared" si="104"/>
        <v>20771.6656</v>
      </c>
    </row>
    <row r="282">
      <c r="C282" s="55">
        <v>252.0</v>
      </c>
      <c r="D282" s="56">
        <f t="shared" si="101"/>
        <v>-252.8272094</v>
      </c>
      <c r="E282" s="56">
        <f t="shared" si="102"/>
        <v>-140.3140207</v>
      </c>
      <c r="F282" s="57">
        <f t="shared" si="103"/>
        <v>-112.5131887</v>
      </c>
      <c r="G282" s="58"/>
      <c r="H282" s="56">
        <f t="shared" si="104"/>
        <v>20631.35158</v>
      </c>
    </row>
    <row r="283">
      <c r="C283" s="58"/>
      <c r="D283" s="59" t="s">
        <v>75</v>
      </c>
      <c r="E283" s="60">
        <f t="shared" ref="E283:F283" si="105">sum(E271:E282)</f>
        <v>-1634.761442</v>
      </c>
      <c r="F283" s="60">
        <f t="shared" si="105"/>
        <v>-1399.165071</v>
      </c>
      <c r="G283" s="55" t="s">
        <v>76</v>
      </c>
      <c r="H283" s="55">
        <v>21.0</v>
      </c>
    </row>
    <row r="284">
      <c r="C284" s="55">
        <v>253.0</v>
      </c>
      <c r="D284" s="56">
        <f t="shared" ref="D284:D295" si="106">if(or(($C$7-C284)=0,($C$7-C284)&lt;0),0,pmt($C$8,$C$7,$C$4,0,0))</f>
        <v>-252.8272094</v>
      </c>
      <c r="E284" s="56">
        <f t="shared" ref="E284:E295" si="107">if(or(($C$7-C284)=0,($C$7-C284)&lt;0),0,ppmt($C$8,C284,$C$7,$C$4,0,0))</f>
        <v>-141.074055</v>
      </c>
      <c r="F284" s="57">
        <f t="shared" ref="F284:F295" si="108">if(or(($C$7-C284)=0,($C$7-C284)&lt;0),0,IPMT($C$8,C284,$C$7,$C$4,0,0))</f>
        <v>-111.7531544</v>
      </c>
      <c r="G284" s="58"/>
      <c r="H284" s="56">
        <f t="shared" ref="H284:H295" si="109">if(or(($C$7-C284)=0,($C$7-C284)&lt;0),0,-fv($C$8,C284,$D$11,$C$4,0))</f>
        <v>20490.27752</v>
      </c>
    </row>
    <row r="285">
      <c r="C285" s="55">
        <v>254.0</v>
      </c>
      <c r="D285" s="56">
        <f t="shared" si="106"/>
        <v>-252.8272094</v>
      </c>
      <c r="E285" s="56">
        <f t="shared" si="107"/>
        <v>-141.8382061</v>
      </c>
      <c r="F285" s="57">
        <f t="shared" si="108"/>
        <v>-110.9890033</v>
      </c>
      <c r="G285" s="58"/>
      <c r="H285" s="56">
        <f t="shared" si="109"/>
        <v>20348.43932</v>
      </c>
    </row>
    <row r="286">
      <c r="C286" s="55">
        <v>255.0</v>
      </c>
      <c r="D286" s="56">
        <f t="shared" si="106"/>
        <v>-252.8272094</v>
      </c>
      <c r="E286" s="56">
        <f t="shared" si="107"/>
        <v>-142.6064964</v>
      </c>
      <c r="F286" s="57">
        <f t="shared" si="108"/>
        <v>-110.220713</v>
      </c>
      <c r="G286" s="58"/>
      <c r="H286" s="56">
        <f t="shared" si="109"/>
        <v>20205.83282</v>
      </c>
    </row>
    <row r="287">
      <c r="C287" s="55">
        <v>256.0</v>
      </c>
      <c r="D287" s="56">
        <f t="shared" si="106"/>
        <v>-252.8272094</v>
      </c>
      <c r="E287" s="56">
        <f t="shared" si="107"/>
        <v>-143.3789483</v>
      </c>
      <c r="F287" s="57">
        <f t="shared" si="108"/>
        <v>-109.4482611</v>
      </c>
      <c r="G287" s="58"/>
      <c r="H287" s="56">
        <f t="shared" si="109"/>
        <v>20062.45387</v>
      </c>
    </row>
    <row r="288">
      <c r="C288" s="55">
        <v>257.0</v>
      </c>
      <c r="D288" s="56">
        <f t="shared" si="106"/>
        <v>-252.8272094</v>
      </c>
      <c r="E288" s="56">
        <f t="shared" si="107"/>
        <v>-144.1555843</v>
      </c>
      <c r="F288" s="57">
        <f t="shared" si="108"/>
        <v>-108.6716251</v>
      </c>
      <c r="G288" s="58"/>
      <c r="H288" s="56">
        <f t="shared" si="109"/>
        <v>19918.29829</v>
      </c>
    </row>
    <row r="289">
      <c r="C289" s="55">
        <v>258.0</v>
      </c>
      <c r="D289" s="56">
        <f t="shared" si="106"/>
        <v>-252.8272094</v>
      </c>
      <c r="E289" s="56">
        <f t="shared" si="107"/>
        <v>-144.936427</v>
      </c>
      <c r="F289" s="57">
        <f t="shared" si="108"/>
        <v>-107.8907824</v>
      </c>
      <c r="G289" s="58"/>
      <c r="H289" s="56">
        <f t="shared" si="109"/>
        <v>19773.36186</v>
      </c>
    </row>
    <row r="290">
      <c r="C290" s="55">
        <v>259.0</v>
      </c>
      <c r="D290" s="56">
        <f t="shared" si="106"/>
        <v>-252.8272094</v>
      </c>
      <c r="E290" s="56">
        <f t="shared" si="107"/>
        <v>-145.7214993</v>
      </c>
      <c r="F290" s="57">
        <f t="shared" si="108"/>
        <v>-107.1057101</v>
      </c>
      <c r="G290" s="58"/>
      <c r="H290" s="56">
        <f t="shared" si="109"/>
        <v>19627.64036</v>
      </c>
    </row>
    <row r="291">
      <c r="C291" s="55">
        <v>260.0</v>
      </c>
      <c r="D291" s="56">
        <f t="shared" si="106"/>
        <v>-252.8272094</v>
      </c>
      <c r="E291" s="56">
        <f t="shared" si="107"/>
        <v>-146.5108241</v>
      </c>
      <c r="F291" s="57">
        <f t="shared" si="108"/>
        <v>-106.3163853</v>
      </c>
      <c r="G291" s="58"/>
      <c r="H291" s="56">
        <f t="shared" si="109"/>
        <v>19481.12954</v>
      </c>
    </row>
    <row r="292">
      <c r="C292" s="55">
        <v>261.0</v>
      </c>
      <c r="D292" s="56">
        <f t="shared" si="106"/>
        <v>-252.8272094</v>
      </c>
      <c r="E292" s="56">
        <f t="shared" si="107"/>
        <v>-147.3044244</v>
      </c>
      <c r="F292" s="57">
        <f t="shared" si="108"/>
        <v>-105.522785</v>
      </c>
      <c r="G292" s="58"/>
      <c r="H292" s="56">
        <f t="shared" si="109"/>
        <v>19333.82511</v>
      </c>
    </row>
    <row r="293">
      <c r="C293" s="55">
        <v>262.0</v>
      </c>
      <c r="D293" s="56">
        <f t="shared" si="106"/>
        <v>-252.8272094</v>
      </c>
      <c r="E293" s="56">
        <f t="shared" si="107"/>
        <v>-148.1023234</v>
      </c>
      <c r="F293" s="57">
        <f t="shared" si="108"/>
        <v>-104.724886</v>
      </c>
      <c r="G293" s="58"/>
      <c r="H293" s="56">
        <f t="shared" si="109"/>
        <v>19185.72279</v>
      </c>
    </row>
    <row r="294">
      <c r="C294" s="55">
        <v>263.0</v>
      </c>
      <c r="D294" s="56">
        <f t="shared" si="106"/>
        <v>-252.8272094</v>
      </c>
      <c r="E294" s="56">
        <f t="shared" si="107"/>
        <v>-148.9045443</v>
      </c>
      <c r="F294" s="57">
        <f t="shared" si="108"/>
        <v>-103.9226651</v>
      </c>
      <c r="G294" s="58"/>
      <c r="H294" s="56">
        <f t="shared" si="109"/>
        <v>19036.81825</v>
      </c>
    </row>
    <row r="295">
      <c r="C295" s="55">
        <v>264.0</v>
      </c>
      <c r="D295" s="56">
        <f t="shared" si="106"/>
        <v>-252.8272094</v>
      </c>
      <c r="E295" s="56">
        <f t="shared" si="107"/>
        <v>-149.7111106</v>
      </c>
      <c r="F295" s="57">
        <f t="shared" si="108"/>
        <v>-103.1160988</v>
      </c>
      <c r="G295" s="58"/>
      <c r="H295" s="56">
        <f t="shared" si="109"/>
        <v>18887.10713</v>
      </c>
    </row>
    <row r="296">
      <c r="C296" s="58"/>
      <c r="D296" s="59" t="s">
        <v>75</v>
      </c>
      <c r="E296" s="60">
        <f t="shared" ref="E296:F296" si="110">sum(E284:E295)</f>
        <v>-1744.244443</v>
      </c>
      <c r="F296" s="60">
        <f t="shared" si="110"/>
        <v>-1289.68207</v>
      </c>
      <c r="G296" s="55" t="s">
        <v>76</v>
      </c>
      <c r="H296" s="55">
        <v>22.0</v>
      </c>
    </row>
    <row r="297">
      <c r="C297" s="55">
        <v>265.0</v>
      </c>
      <c r="D297" s="56">
        <f t="shared" ref="D297:D308" si="111">if(or(($C$7-C297)=0,($C$7-C297)&lt;0),0,pmt($C$8,$C$7,$C$4,0,0))</f>
        <v>-252.8272094</v>
      </c>
      <c r="E297" s="56">
        <f t="shared" ref="E297:E308" si="112">if(or(($C$7-C297)=0,($C$7-C297)&lt;0),0,ppmt($C$8,C297,$C$7,$C$4,0,0))</f>
        <v>-150.5220457</v>
      </c>
      <c r="F297" s="57">
        <f t="shared" ref="F297:F308" si="113">if(or(($C$7-C297)=0,($C$7-C297)&lt;0),0,IPMT($C$8,C297,$C$7,$C$4,0,0))</f>
        <v>-102.3051636</v>
      </c>
      <c r="G297" s="58"/>
      <c r="H297" s="56">
        <f t="shared" ref="H297:H308" si="114">if(or(($C$7-C297)=0,($C$7-C297)&lt;0),0,-fv($C$8,C297,$D$11,$C$4,0))</f>
        <v>18736.58509</v>
      </c>
    </row>
    <row r="298">
      <c r="C298" s="55">
        <v>266.0</v>
      </c>
      <c r="D298" s="56">
        <f t="shared" si="111"/>
        <v>-252.8272094</v>
      </c>
      <c r="E298" s="56">
        <f t="shared" si="112"/>
        <v>-151.3373735</v>
      </c>
      <c r="F298" s="57">
        <f t="shared" si="113"/>
        <v>-101.4898359</v>
      </c>
      <c r="G298" s="58"/>
      <c r="H298" s="56">
        <f t="shared" si="114"/>
        <v>18585.24772</v>
      </c>
    </row>
    <row r="299">
      <c r="C299" s="55">
        <v>267.0</v>
      </c>
      <c r="D299" s="56">
        <f t="shared" si="111"/>
        <v>-252.8272094</v>
      </c>
      <c r="E299" s="56">
        <f t="shared" si="112"/>
        <v>-152.1571176</v>
      </c>
      <c r="F299" s="57">
        <f t="shared" si="113"/>
        <v>-100.6700918</v>
      </c>
      <c r="G299" s="58"/>
      <c r="H299" s="56">
        <f t="shared" si="114"/>
        <v>18433.0906</v>
      </c>
    </row>
    <row r="300">
      <c r="C300" s="55">
        <v>268.0</v>
      </c>
      <c r="D300" s="56">
        <f t="shared" si="111"/>
        <v>-252.8272094</v>
      </c>
      <c r="E300" s="56">
        <f t="shared" si="112"/>
        <v>-152.981302</v>
      </c>
      <c r="F300" s="57">
        <f t="shared" si="113"/>
        <v>-99.84590741</v>
      </c>
      <c r="G300" s="58"/>
      <c r="H300" s="56">
        <f t="shared" si="114"/>
        <v>18280.1093</v>
      </c>
    </row>
    <row r="301">
      <c r="C301" s="55">
        <v>269.0</v>
      </c>
      <c r="D301" s="56">
        <f t="shared" si="111"/>
        <v>-252.8272094</v>
      </c>
      <c r="E301" s="56">
        <f t="shared" si="112"/>
        <v>-153.8099507</v>
      </c>
      <c r="F301" s="57">
        <f t="shared" si="113"/>
        <v>-99.01725869</v>
      </c>
      <c r="G301" s="58"/>
      <c r="H301" s="56">
        <f t="shared" si="114"/>
        <v>18126.29935</v>
      </c>
    </row>
    <row r="302">
      <c r="C302" s="55">
        <v>270.0</v>
      </c>
      <c r="D302" s="56">
        <f t="shared" si="111"/>
        <v>-252.8272094</v>
      </c>
      <c r="E302" s="56">
        <f t="shared" si="112"/>
        <v>-154.6430879</v>
      </c>
      <c r="F302" s="57">
        <f t="shared" si="113"/>
        <v>-98.18412145</v>
      </c>
      <c r="G302" s="58"/>
      <c r="H302" s="56">
        <f t="shared" si="114"/>
        <v>17971.65626</v>
      </c>
    </row>
    <row r="303">
      <c r="C303" s="55">
        <v>271.0</v>
      </c>
      <c r="D303" s="56">
        <f t="shared" si="111"/>
        <v>-252.8272094</v>
      </c>
      <c r="E303" s="56">
        <f t="shared" si="112"/>
        <v>-155.480738</v>
      </c>
      <c r="F303" s="57">
        <f t="shared" si="113"/>
        <v>-97.34647139</v>
      </c>
      <c r="G303" s="58"/>
      <c r="H303" s="56">
        <f t="shared" si="114"/>
        <v>17816.17552</v>
      </c>
    </row>
    <row r="304">
      <c r="C304" s="55">
        <v>272.0</v>
      </c>
      <c r="D304" s="56">
        <f t="shared" si="111"/>
        <v>-252.8272094</v>
      </c>
      <c r="E304" s="56">
        <f t="shared" si="112"/>
        <v>-156.3229253</v>
      </c>
      <c r="F304" s="57">
        <f t="shared" si="113"/>
        <v>-96.50428406</v>
      </c>
      <c r="G304" s="58"/>
      <c r="H304" s="56">
        <f t="shared" si="114"/>
        <v>17659.85259</v>
      </c>
    </row>
    <row r="305">
      <c r="C305" s="55">
        <v>273.0</v>
      </c>
      <c r="D305" s="56">
        <f t="shared" si="111"/>
        <v>-252.8272094</v>
      </c>
      <c r="E305" s="56">
        <f t="shared" si="112"/>
        <v>-157.1696745</v>
      </c>
      <c r="F305" s="57">
        <f t="shared" si="113"/>
        <v>-95.65753488</v>
      </c>
      <c r="G305" s="58"/>
      <c r="H305" s="56">
        <f t="shared" si="114"/>
        <v>17502.68292</v>
      </c>
    </row>
    <row r="306">
      <c r="C306" s="55">
        <v>274.0</v>
      </c>
      <c r="D306" s="56">
        <f t="shared" si="111"/>
        <v>-252.8272094</v>
      </c>
      <c r="E306" s="56">
        <f t="shared" si="112"/>
        <v>-158.0210102</v>
      </c>
      <c r="F306" s="57">
        <f t="shared" si="113"/>
        <v>-94.80619915</v>
      </c>
      <c r="G306" s="58"/>
      <c r="H306" s="56">
        <f t="shared" si="114"/>
        <v>17344.66191</v>
      </c>
    </row>
    <row r="307">
      <c r="C307" s="55">
        <v>275.0</v>
      </c>
      <c r="D307" s="56">
        <f t="shared" si="111"/>
        <v>-252.8272094</v>
      </c>
      <c r="E307" s="56">
        <f t="shared" si="112"/>
        <v>-158.8769574</v>
      </c>
      <c r="F307" s="57">
        <f t="shared" si="113"/>
        <v>-93.95025201</v>
      </c>
      <c r="G307" s="58"/>
      <c r="H307" s="56">
        <f t="shared" si="114"/>
        <v>17185.78495</v>
      </c>
    </row>
    <row r="308">
      <c r="C308" s="55">
        <v>276.0</v>
      </c>
      <c r="D308" s="56">
        <f t="shared" si="111"/>
        <v>-252.8272094</v>
      </c>
      <c r="E308" s="56">
        <f t="shared" si="112"/>
        <v>-159.7375409</v>
      </c>
      <c r="F308" s="57">
        <f t="shared" si="113"/>
        <v>-93.08966849</v>
      </c>
      <c r="G308" s="58"/>
      <c r="H308" s="56">
        <f t="shared" si="114"/>
        <v>17026.04741</v>
      </c>
    </row>
    <row r="309">
      <c r="C309" s="58"/>
      <c r="D309" s="59" t="s">
        <v>75</v>
      </c>
      <c r="E309" s="60">
        <f t="shared" ref="E309:F309" si="115">sum(E297:E308)</f>
        <v>-1861.059724</v>
      </c>
      <c r="F309" s="60">
        <f t="shared" si="115"/>
        <v>-1172.866789</v>
      </c>
      <c r="G309" s="55" t="s">
        <v>76</v>
      </c>
      <c r="H309" s="55">
        <v>23.0</v>
      </c>
    </row>
    <row r="310">
      <c r="C310" s="55">
        <v>277.0</v>
      </c>
      <c r="D310" s="56">
        <f t="shared" ref="D310:D321" si="116">if(or(($C$7-C310)=0,($C$7-C310)&lt;0),0,pmt($C$8,$C$7,$C$4,0,0))</f>
        <v>-252.8272094</v>
      </c>
      <c r="E310" s="56">
        <f t="shared" ref="E310:E321" si="117">if(or(($C$7-C310)=0,($C$7-C310)&lt;0),0,ppmt($C$8,C310,$C$7,$C$4,0,0))</f>
        <v>-160.6027859</v>
      </c>
      <c r="F310" s="57">
        <f t="shared" ref="F310:F321" si="118">if(or(($C$7-C310)=0,($C$7-C310)&lt;0),0,IPMT($C$8,C310,$C$7,$C$4,0,0))</f>
        <v>-92.22442348</v>
      </c>
      <c r="G310" s="58"/>
      <c r="H310" s="56">
        <f t="shared" ref="H310:H321" si="119">if(or(($C$7-C310)=0,($C$7-C310)&lt;0),0,-fv($C$8,C310,$D$11,$C$4,0))</f>
        <v>16865.44463</v>
      </c>
    </row>
    <row r="311">
      <c r="C311" s="55">
        <v>278.0</v>
      </c>
      <c r="D311" s="56">
        <f t="shared" si="116"/>
        <v>-252.8272094</v>
      </c>
      <c r="E311" s="56">
        <f t="shared" si="117"/>
        <v>-161.4727177</v>
      </c>
      <c r="F311" s="57">
        <f t="shared" si="118"/>
        <v>-91.35449172</v>
      </c>
      <c r="G311" s="58"/>
      <c r="H311" s="56">
        <f t="shared" si="119"/>
        <v>16703.97191</v>
      </c>
    </row>
    <row r="312">
      <c r="C312" s="55">
        <v>279.0</v>
      </c>
      <c r="D312" s="56">
        <f t="shared" si="116"/>
        <v>-252.8272094</v>
      </c>
      <c r="E312" s="56">
        <f t="shared" si="117"/>
        <v>-162.3473616</v>
      </c>
      <c r="F312" s="57">
        <f t="shared" si="118"/>
        <v>-90.47984783</v>
      </c>
      <c r="G312" s="58"/>
      <c r="H312" s="56">
        <f t="shared" si="119"/>
        <v>16541.62455</v>
      </c>
    </row>
    <row r="313">
      <c r="C313" s="55">
        <v>280.0</v>
      </c>
      <c r="D313" s="56">
        <f t="shared" si="116"/>
        <v>-252.8272094</v>
      </c>
      <c r="E313" s="56">
        <f t="shared" si="117"/>
        <v>-163.2267431</v>
      </c>
      <c r="F313" s="57">
        <f t="shared" si="118"/>
        <v>-89.60046629</v>
      </c>
      <c r="G313" s="58"/>
      <c r="H313" s="56">
        <f t="shared" si="119"/>
        <v>16378.3978</v>
      </c>
    </row>
    <row r="314">
      <c r="C314" s="55">
        <v>281.0</v>
      </c>
      <c r="D314" s="56">
        <f t="shared" si="116"/>
        <v>-252.8272094</v>
      </c>
      <c r="E314" s="56">
        <f t="shared" si="117"/>
        <v>-164.110888</v>
      </c>
      <c r="F314" s="57">
        <f t="shared" si="118"/>
        <v>-88.71632143</v>
      </c>
      <c r="G314" s="58"/>
      <c r="H314" s="56">
        <f t="shared" si="119"/>
        <v>16214.28691</v>
      </c>
    </row>
    <row r="315">
      <c r="C315" s="55">
        <v>282.0</v>
      </c>
      <c r="D315" s="56">
        <f t="shared" si="116"/>
        <v>-252.8272094</v>
      </c>
      <c r="E315" s="56">
        <f t="shared" si="117"/>
        <v>-164.9998219</v>
      </c>
      <c r="F315" s="57">
        <f t="shared" si="118"/>
        <v>-87.82738746</v>
      </c>
      <c r="G315" s="58"/>
      <c r="H315" s="56">
        <f t="shared" si="119"/>
        <v>16049.28709</v>
      </c>
    </row>
    <row r="316">
      <c r="C316" s="55">
        <v>283.0</v>
      </c>
      <c r="D316" s="56">
        <f t="shared" si="116"/>
        <v>-252.8272094</v>
      </c>
      <c r="E316" s="56">
        <f t="shared" si="117"/>
        <v>-165.893571</v>
      </c>
      <c r="F316" s="57">
        <f t="shared" si="118"/>
        <v>-86.93363842</v>
      </c>
      <c r="G316" s="58"/>
      <c r="H316" s="56">
        <f t="shared" si="119"/>
        <v>15883.39352</v>
      </c>
    </row>
    <row r="317">
      <c r="C317" s="55">
        <v>284.0</v>
      </c>
      <c r="D317" s="56">
        <f t="shared" si="116"/>
        <v>-252.8272094</v>
      </c>
      <c r="E317" s="56">
        <f t="shared" si="117"/>
        <v>-166.7921612</v>
      </c>
      <c r="F317" s="57">
        <f t="shared" si="118"/>
        <v>-86.03504824</v>
      </c>
      <c r="G317" s="58"/>
      <c r="H317" s="56">
        <f t="shared" si="119"/>
        <v>15716.60136</v>
      </c>
    </row>
    <row r="318">
      <c r="C318" s="55">
        <v>285.0</v>
      </c>
      <c r="D318" s="56">
        <f t="shared" si="116"/>
        <v>-252.8272094</v>
      </c>
      <c r="E318" s="56">
        <f t="shared" si="117"/>
        <v>-167.6956187</v>
      </c>
      <c r="F318" s="57">
        <f t="shared" si="118"/>
        <v>-85.1315907</v>
      </c>
      <c r="G318" s="58"/>
      <c r="H318" s="56">
        <f t="shared" si="119"/>
        <v>15548.90574</v>
      </c>
    </row>
    <row r="319">
      <c r="C319" s="55">
        <v>286.0</v>
      </c>
      <c r="D319" s="56">
        <f t="shared" si="116"/>
        <v>-252.8272094</v>
      </c>
      <c r="E319" s="56">
        <f t="shared" si="117"/>
        <v>-168.60397</v>
      </c>
      <c r="F319" s="57">
        <f t="shared" si="118"/>
        <v>-84.22323944</v>
      </c>
      <c r="G319" s="58"/>
      <c r="H319" s="56">
        <f t="shared" si="119"/>
        <v>15380.30177</v>
      </c>
    </row>
    <row r="320">
      <c r="C320" s="55">
        <v>287.0</v>
      </c>
      <c r="D320" s="56">
        <f t="shared" si="116"/>
        <v>-252.8272094</v>
      </c>
      <c r="E320" s="56">
        <f t="shared" si="117"/>
        <v>-169.5172415</v>
      </c>
      <c r="F320" s="57">
        <f t="shared" si="118"/>
        <v>-83.30996793</v>
      </c>
      <c r="G320" s="58"/>
      <c r="H320" s="56">
        <f t="shared" si="119"/>
        <v>15210.78453</v>
      </c>
    </row>
    <row r="321">
      <c r="C321" s="55">
        <v>288.0</v>
      </c>
      <c r="D321" s="56">
        <f t="shared" si="116"/>
        <v>-252.8272094</v>
      </c>
      <c r="E321" s="56">
        <f t="shared" si="117"/>
        <v>-170.4354599</v>
      </c>
      <c r="F321" s="57">
        <f t="shared" si="118"/>
        <v>-82.39174954</v>
      </c>
      <c r="G321" s="58"/>
      <c r="H321" s="56">
        <f t="shared" si="119"/>
        <v>15040.34907</v>
      </c>
    </row>
    <row r="322">
      <c r="C322" s="58"/>
      <c r="D322" s="59" t="s">
        <v>75</v>
      </c>
      <c r="E322" s="60">
        <f t="shared" ref="E322:F322" si="120">sum(E310:E321)</f>
        <v>-1985.69834</v>
      </c>
      <c r="F322" s="60">
        <f t="shared" si="120"/>
        <v>-1048.228172</v>
      </c>
      <c r="G322" s="55" t="s">
        <v>76</v>
      </c>
      <c r="H322" s="55">
        <v>24.0</v>
      </c>
    </row>
    <row r="323">
      <c r="C323" s="55">
        <v>289.0</v>
      </c>
      <c r="D323" s="56">
        <f t="shared" ref="D323:D334" si="121">if(or(($C$7-C323)=0,($C$7-C323)&lt;0),0,pmt($C$8,$C$7,$C$4,0,0))</f>
        <v>-252.8272094</v>
      </c>
      <c r="E323" s="56">
        <f t="shared" ref="E323:E334" si="122">if(or(($C$7-C323)=0,($C$7-C323)&lt;0),0,ppmt($C$8,C323,$C$7,$C$4,0,0))</f>
        <v>-171.3586519</v>
      </c>
      <c r="F323" s="57">
        <f t="shared" ref="F323:F334" si="123">if(or(($C$7-C323)=0,($C$7-C323)&lt;0),0,IPMT($C$8,C323,$C$7,$C$4,0,0))</f>
        <v>-81.46855747</v>
      </c>
      <c r="G323" s="58"/>
      <c r="H323" s="56">
        <f t="shared" ref="H323:H334" si="124">if(or(($C$7-C323)=0,($C$7-C323)&lt;0),0,-fv($C$8,C323,$D$11,$C$4,0))</f>
        <v>14868.99042</v>
      </c>
    </row>
    <row r="324">
      <c r="C324" s="55">
        <v>290.0</v>
      </c>
      <c r="D324" s="56">
        <f t="shared" si="121"/>
        <v>-252.8272094</v>
      </c>
      <c r="E324" s="56">
        <f t="shared" si="122"/>
        <v>-172.2868446</v>
      </c>
      <c r="F324" s="57">
        <f t="shared" si="123"/>
        <v>-80.54036477</v>
      </c>
      <c r="G324" s="58"/>
      <c r="H324" s="56">
        <f t="shared" si="124"/>
        <v>14696.70357</v>
      </c>
    </row>
    <row r="325">
      <c r="C325" s="55">
        <v>291.0</v>
      </c>
      <c r="D325" s="56">
        <f t="shared" si="121"/>
        <v>-252.8272094</v>
      </c>
      <c r="E325" s="56">
        <f t="shared" si="122"/>
        <v>-173.220065</v>
      </c>
      <c r="F325" s="57">
        <f t="shared" si="123"/>
        <v>-79.60714436</v>
      </c>
      <c r="G325" s="58"/>
      <c r="H325" s="56">
        <f t="shared" si="124"/>
        <v>14523.48351</v>
      </c>
    </row>
    <row r="326">
      <c r="C326" s="55">
        <v>292.0</v>
      </c>
      <c r="D326" s="56">
        <f t="shared" si="121"/>
        <v>-252.8272094</v>
      </c>
      <c r="E326" s="56">
        <f t="shared" si="122"/>
        <v>-174.1583404</v>
      </c>
      <c r="F326" s="57">
        <f t="shared" si="123"/>
        <v>-78.66886901</v>
      </c>
      <c r="G326" s="58"/>
      <c r="H326" s="56">
        <f t="shared" si="124"/>
        <v>14349.32517</v>
      </c>
    </row>
    <row r="327">
      <c r="C327" s="55">
        <v>293.0</v>
      </c>
      <c r="D327" s="56">
        <f t="shared" si="121"/>
        <v>-252.8272094</v>
      </c>
      <c r="E327" s="56">
        <f t="shared" si="122"/>
        <v>-175.1016981</v>
      </c>
      <c r="F327" s="57">
        <f t="shared" si="123"/>
        <v>-77.72551133</v>
      </c>
      <c r="G327" s="58"/>
      <c r="H327" s="56">
        <f t="shared" si="124"/>
        <v>14174.22347</v>
      </c>
    </row>
    <row r="328">
      <c r="C328" s="55">
        <v>294.0</v>
      </c>
      <c r="D328" s="56">
        <f t="shared" si="121"/>
        <v>-252.8272094</v>
      </c>
      <c r="E328" s="56">
        <f t="shared" si="122"/>
        <v>-176.0501656</v>
      </c>
      <c r="F328" s="57">
        <f t="shared" si="123"/>
        <v>-76.7770438</v>
      </c>
      <c r="G328" s="58"/>
      <c r="H328" s="56">
        <f t="shared" si="124"/>
        <v>13998.17331</v>
      </c>
    </row>
    <row r="329">
      <c r="C329" s="55">
        <v>295.0</v>
      </c>
      <c r="D329" s="56">
        <f t="shared" si="121"/>
        <v>-252.8272094</v>
      </c>
      <c r="E329" s="56">
        <f t="shared" si="122"/>
        <v>-177.0037707</v>
      </c>
      <c r="F329" s="57">
        <f t="shared" si="123"/>
        <v>-75.82343874</v>
      </c>
      <c r="G329" s="58"/>
      <c r="H329" s="56">
        <f t="shared" si="124"/>
        <v>13821.16953</v>
      </c>
    </row>
    <row r="330">
      <c r="C330" s="55">
        <v>296.0</v>
      </c>
      <c r="D330" s="56">
        <f t="shared" si="121"/>
        <v>-252.8272094</v>
      </c>
      <c r="E330" s="56">
        <f t="shared" si="122"/>
        <v>-177.9625411</v>
      </c>
      <c r="F330" s="57">
        <f t="shared" si="123"/>
        <v>-74.86466831</v>
      </c>
      <c r="G330" s="58"/>
      <c r="H330" s="56">
        <f t="shared" si="124"/>
        <v>13643.20699</v>
      </c>
    </row>
    <row r="331">
      <c r="C331" s="55">
        <v>297.0</v>
      </c>
      <c r="D331" s="56">
        <f t="shared" si="121"/>
        <v>-252.8272094</v>
      </c>
      <c r="E331" s="56">
        <f t="shared" si="122"/>
        <v>-178.9265048</v>
      </c>
      <c r="F331" s="57">
        <f t="shared" si="123"/>
        <v>-73.90070455</v>
      </c>
      <c r="G331" s="58"/>
      <c r="H331" s="56">
        <f t="shared" si="124"/>
        <v>13464.28049</v>
      </c>
    </row>
    <row r="332">
      <c r="C332" s="55">
        <v>298.0</v>
      </c>
      <c r="D332" s="56">
        <f t="shared" si="121"/>
        <v>-252.8272094</v>
      </c>
      <c r="E332" s="56">
        <f t="shared" si="122"/>
        <v>-179.8956901</v>
      </c>
      <c r="F332" s="57">
        <f t="shared" si="123"/>
        <v>-72.93151931</v>
      </c>
      <c r="G332" s="58"/>
      <c r="H332" s="56">
        <f t="shared" si="124"/>
        <v>13284.3848</v>
      </c>
    </row>
    <row r="333">
      <c r="C333" s="55">
        <v>299.0</v>
      </c>
      <c r="D333" s="56">
        <f t="shared" si="121"/>
        <v>-252.8272094</v>
      </c>
      <c r="E333" s="56">
        <f t="shared" si="122"/>
        <v>-180.8701251</v>
      </c>
      <c r="F333" s="57">
        <f t="shared" si="123"/>
        <v>-71.95708433</v>
      </c>
      <c r="G333" s="58"/>
      <c r="H333" s="56">
        <f t="shared" si="124"/>
        <v>13103.51467</v>
      </c>
    </row>
    <row r="334">
      <c r="C334" s="55">
        <v>300.0</v>
      </c>
      <c r="D334" s="56">
        <f t="shared" si="121"/>
        <v>-252.8272094</v>
      </c>
      <c r="E334" s="56">
        <f t="shared" si="122"/>
        <v>-181.8498382</v>
      </c>
      <c r="F334" s="57">
        <f t="shared" si="123"/>
        <v>-70.97737115</v>
      </c>
      <c r="G334" s="58"/>
      <c r="H334" s="56">
        <f t="shared" si="124"/>
        <v>12921.66484</v>
      </c>
    </row>
    <row r="335">
      <c r="C335" s="58"/>
      <c r="D335" s="59" t="s">
        <v>75</v>
      </c>
      <c r="E335" s="60">
        <f t="shared" ref="E335:F335" si="125">sum(E323:E334)</f>
        <v>-2118.684236</v>
      </c>
      <c r="F335" s="60">
        <f t="shared" si="125"/>
        <v>-915.2422771</v>
      </c>
      <c r="G335" s="55" t="s">
        <v>76</v>
      </c>
      <c r="H335" s="55">
        <v>25.0</v>
      </c>
    </row>
    <row r="336">
      <c r="C336" s="55">
        <v>301.0</v>
      </c>
      <c r="D336" s="56">
        <f t="shared" ref="D336:D347" si="126">if(or(($C$7-C336)=0,($C$7-C336)&lt;0),0,pmt($C$8,$C$7,$C$4,0,0))</f>
        <v>-252.8272094</v>
      </c>
      <c r="E336" s="56">
        <f t="shared" ref="E336:E347" si="127">if(or(($C$7-C336)=0,($C$7-C336)&lt;0),0,ppmt($C$8,C336,$C$7,$C$4,0,0))</f>
        <v>-182.8348582</v>
      </c>
      <c r="F336" s="57">
        <f t="shared" ref="F336:F347" si="128">if(or(($C$7-C336)=0,($C$7-C336)&lt;0),0,IPMT($C$8,C336,$C$7,$C$4,0,0))</f>
        <v>-69.99235119</v>
      </c>
      <c r="G336" s="58"/>
      <c r="H336" s="56">
        <f t="shared" ref="H336:H347" si="129">if(or(($C$7-C336)=0,($C$7-C336)&lt;0),0,-fv($C$8,C336,$D$11,$C$4,0))</f>
        <v>12738.82998</v>
      </c>
    </row>
    <row r="337">
      <c r="C337" s="55">
        <v>302.0</v>
      </c>
      <c r="D337" s="56">
        <f t="shared" si="126"/>
        <v>-252.8272094</v>
      </c>
      <c r="E337" s="56">
        <f t="shared" si="127"/>
        <v>-183.8252137</v>
      </c>
      <c r="F337" s="57">
        <f t="shared" si="128"/>
        <v>-69.00199571</v>
      </c>
      <c r="G337" s="58"/>
      <c r="H337" s="56">
        <f t="shared" si="129"/>
        <v>12555.00476</v>
      </c>
    </row>
    <row r="338">
      <c r="C338" s="55">
        <v>303.0</v>
      </c>
      <c r="D338" s="56">
        <f t="shared" si="126"/>
        <v>-252.8272094</v>
      </c>
      <c r="E338" s="56">
        <f t="shared" si="127"/>
        <v>-184.8209336</v>
      </c>
      <c r="F338" s="57">
        <f t="shared" si="128"/>
        <v>-68.0062758</v>
      </c>
      <c r="G338" s="58"/>
      <c r="H338" s="56">
        <f t="shared" si="129"/>
        <v>12370.18383</v>
      </c>
    </row>
    <row r="339">
      <c r="C339" s="55">
        <v>304.0</v>
      </c>
      <c r="D339" s="56">
        <f t="shared" si="126"/>
        <v>-252.8272094</v>
      </c>
      <c r="E339" s="56">
        <f t="shared" si="127"/>
        <v>-185.822047</v>
      </c>
      <c r="F339" s="57">
        <f t="shared" si="128"/>
        <v>-67.00516241</v>
      </c>
      <c r="G339" s="58"/>
      <c r="H339" s="56">
        <f t="shared" si="129"/>
        <v>12184.36178</v>
      </c>
    </row>
    <row r="340">
      <c r="C340" s="55">
        <v>305.0</v>
      </c>
      <c r="D340" s="56">
        <f t="shared" si="126"/>
        <v>-252.8272094</v>
      </c>
      <c r="E340" s="56">
        <f t="shared" si="127"/>
        <v>-186.8285831</v>
      </c>
      <c r="F340" s="57">
        <f t="shared" si="128"/>
        <v>-65.99862632</v>
      </c>
      <c r="G340" s="58"/>
      <c r="H340" s="56">
        <f t="shared" si="129"/>
        <v>11997.5332</v>
      </c>
    </row>
    <row r="341">
      <c r="C341" s="55">
        <v>306.0</v>
      </c>
      <c r="D341" s="56">
        <f t="shared" si="126"/>
        <v>-252.8272094</v>
      </c>
      <c r="E341" s="56">
        <f t="shared" si="127"/>
        <v>-187.8405712</v>
      </c>
      <c r="F341" s="57">
        <f t="shared" si="128"/>
        <v>-64.98663816</v>
      </c>
      <c r="G341" s="58"/>
      <c r="H341" s="56">
        <f t="shared" si="129"/>
        <v>11809.69263</v>
      </c>
    </row>
    <row r="342">
      <c r="C342" s="55">
        <v>307.0</v>
      </c>
      <c r="D342" s="56">
        <f t="shared" si="126"/>
        <v>-252.8272094</v>
      </c>
      <c r="E342" s="56">
        <f t="shared" si="127"/>
        <v>-188.858041</v>
      </c>
      <c r="F342" s="57">
        <f t="shared" si="128"/>
        <v>-63.9691684</v>
      </c>
      <c r="G342" s="58"/>
      <c r="H342" s="56">
        <f t="shared" si="129"/>
        <v>11620.83459</v>
      </c>
    </row>
    <row r="343">
      <c r="C343" s="55">
        <v>308.0</v>
      </c>
      <c r="D343" s="56">
        <f t="shared" si="126"/>
        <v>-252.8272094</v>
      </c>
      <c r="E343" s="56">
        <f t="shared" si="127"/>
        <v>-189.881022</v>
      </c>
      <c r="F343" s="57">
        <f t="shared" si="128"/>
        <v>-62.94618735</v>
      </c>
      <c r="G343" s="58"/>
      <c r="H343" s="56">
        <f t="shared" si="129"/>
        <v>11430.95357</v>
      </c>
    </row>
    <row r="344">
      <c r="C344" s="55">
        <v>309.0</v>
      </c>
      <c r="D344" s="56">
        <f t="shared" si="126"/>
        <v>-252.8272094</v>
      </c>
      <c r="E344" s="56">
        <f t="shared" si="127"/>
        <v>-190.9095443</v>
      </c>
      <c r="F344" s="57">
        <f t="shared" si="128"/>
        <v>-61.91766515</v>
      </c>
      <c r="G344" s="58"/>
      <c r="H344" s="56">
        <f t="shared" si="129"/>
        <v>11240.04402</v>
      </c>
    </row>
    <row r="345">
      <c r="C345" s="55">
        <v>310.0</v>
      </c>
      <c r="D345" s="56">
        <f t="shared" si="126"/>
        <v>-252.8272094</v>
      </c>
      <c r="E345" s="56">
        <f t="shared" si="127"/>
        <v>-191.9436376</v>
      </c>
      <c r="F345" s="57">
        <f t="shared" si="128"/>
        <v>-60.88357178</v>
      </c>
      <c r="G345" s="58"/>
      <c r="H345" s="56">
        <f t="shared" si="129"/>
        <v>11048.10038</v>
      </c>
    </row>
    <row r="346">
      <c r="C346" s="55">
        <v>311.0</v>
      </c>
      <c r="D346" s="56">
        <f t="shared" si="126"/>
        <v>-252.8272094</v>
      </c>
      <c r="E346" s="56">
        <f t="shared" si="127"/>
        <v>-192.9833323</v>
      </c>
      <c r="F346" s="57">
        <f t="shared" si="128"/>
        <v>-59.84387708</v>
      </c>
      <c r="G346" s="58"/>
      <c r="H346" s="56">
        <f t="shared" si="129"/>
        <v>10855.11705</v>
      </c>
    </row>
    <row r="347">
      <c r="C347" s="55">
        <v>312.0</v>
      </c>
      <c r="D347" s="56">
        <f t="shared" si="126"/>
        <v>-252.8272094</v>
      </c>
      <c r="E347" s="56">
        <f t="shared" si="127"/>
        <v>-194.0286587</v>
      </c>
      <c r="F347" s="57">
        <f t="shared" si="128"/>
        <v>-58.79855069</v>
      </c>
      <c r="G347" s="58"/>
      <c r="H347" s="56">
        <f t="shared" si="129"/>
        <v>10661.08839</v>
      </c>
    </row>
    <row r="348">
      <c r="C348" s="58"/>
      <c r="D348" s="59" t="s">
        <v>75</v>
      </c>
      <c r="E348" s="60">
        <f t="shared" ref="E348:F348" si="130">sum(E336:E347)</f>
        <v>-2260.576443</v>
      </c>
      <c r="F348" s="60">
        <f t="shared" si="130"/>
        <v>-773.35007</v>
      </c>
      <c r="G348" s="55" t="s">
        <v>76</v>
      </c>
      <c r="H348" s="55">
        <v>26.0</v>
      </c>
    </row>
    <row r="349">
      <c r="C349" s="55">
        <v>313.0</v>
      </c>
      <c r="D349" s="56">
        <f t="shared" ref="D349:D360" si="131">if(or(($C$7-C349)=0,($C$7-C349)&lt;0),0,pmt($C$8,$C$7,$C$4,0,0))</f>
        <v>-252.8272094</v>
      </c>
      <c r="E349" s="56">
        <f t="shared" ref="E349:E360" si="132">if(or(($C$7-C349)=0,($C$7-C349)&lt;0),0,ppmt($C$8,C349,$C$7,$C$4,0,0))</f>
        <v>-195.0796473</v>
      </c>
      <c r="F349" s="57">
        <f t="shared" ref="F349:F360" si="133">if(or(($C$7-C349)=0,($C$7-C349)&lt;0),0,IPMT($C$8,C349,$C$7,$C$4,0,0))</f>
        <v>-57.74756213</v>
      </c>
      <c r="G349" s="58"/>
      <c r="H349" s="56">
        <f t="shared" ref="H349:H360" si="134">if(or(($C$7-C349)=0,($C$7-C349)&lt;0),0,-fv($C$8,C349,$D$11,$C$4,0))</f>
        <v>10466.00875</v>
      </c>
    </row>
    <row r="350">
      <c r="C350" s="55">
        <v>314.0</v>
      </c>
      <c r="D350" s="56">
        <f t="shared" si="131"/>
        <v>-252.8272094</v>
      </c>
      <c r="E350" s="56">
        <f t="shared" si="132"/>
        <v>-196.1363287</v>
      </c>
      <c r="F350" s="57">
        <f t="shared" si="133"/>
        <v>-56.6908807</v>
      </c>
      <c r="G350" s="58"/>
      <c r="H350" s="56">
        <f t="shared" si="134"/>
        <v>10269.87242</v>
      </c>
    </row>
    <row r="351">
      <c r="C351" s="55">
        <v>315.0</v>
      </c>
      <c r="D351" s="56">
        <f t="shared" si="131"/>
        <v>-252.8272094</v>
      </c>
      <c r="E351" s="56">
        <f t="shared" si="132"/>
        <v>-197.1987338</v>
      </c>
      <c r="F351" s="57">
        <f t="shared" si="133"/>
        <v>-55.62847559</v>
      </c>
      <c r="G351" s="58"/>
      <c r="H351" s="56">
        <f t="shared" si="134"/>
        <v>10072.67368</v>
      </c>
    </row>
    <row r="352">
      <c r="C352" s="55">
        <v>316.0</v>
      </c>
      <c r="D352" s="56">
        <f t="shared" si="131"/>
        <v>-252.8272094</v>
      </c>
      <c r="E352" s="56">
        <f t="shared" si="132"/>
        <v>-198.2668936</v>
      </c>
      <c r="F352" s="57">
        <f t="shared" si="133"/>
        <v>-54.56031578</v>
      </c>
      <c r="G352" s="58"/>
      <c r="H352" s="56">
        <f t="shared" si="134"/>
        <v>9874.406789</v>
      </c>
    </row>
    <row r="353">
      <c r="C353" s="55">
        <v>317.0</v>
      </c>
      <c r="D353" s="56">
        <f t="shared" si="131"/>
        <v>-252.8272094</v>
      </c>
      <c r="E353" s="56">
        <f t="shared" si="132"/>
        <v>-199.3408393</v>
      </c>
      <c r="F353" s="57">
        <f t="shared" si="133"/>
        <v>-53.48637011</v>
      </c>
      <c r="G353" s="58"/>
      <c r="H353" s="56">
        <f t="shared" si="134"/>
        <v>9675.06595</v>
      </c>
    </row>
    <row r="354">
      <c r="C354" s="55">
        <v>318.0</v>
      </c>
      <c r="D354" s="56">
        <f t="shared" si="131"/>
        <v>-252.8272094</v>
      </c>
      <c r="E354" s="56">
        <f t="shared" si="132"/>
        <v>-200.4206022</v>
      </c>
      <c r="F354" s="57">
        <f t="shared" si="133"/>
        <v>-52.40660723</v>
      </c>
      <c r="G354" s="58"/>
      <c r="H354" s="56">
        <f t="shared" si="134"/>
        <v>9474.645348</v>
      </c>
    </row>
    <row r="355">
      <c r="C355" s="55">
        <v>319.0</v>
      </c>
      <c r="D355" s="56">
        <f t="shared" si="131"/>
        <v>-252.8272094</v>
      </c>
      <c r="E355" s="56">
        <f t="shared" si="132"/>
        <v>-201.5062138</v>
      </c>
      <c r="F355" s="57">
        <f t="shared" si="133"/>
        <v>-51.32099563</v>
      </c>
      <c r="G355" s="58"/>
      <c r="H355" s="56">
        <f t="shared" si="134"/>
        <v>9273.139134</v>
      </c>
    </row>
    <row r="356">
      <c r="C356" s="55">
        <v>320.0</v>
      </c>
      <c r="D356" s="56">
        <f t="shared" si="131"/>
        <v>-252.8272094</v>
      </c>
      <c r="E356" s="56">
        <f t="shared" si="132"/>
        <v>-202.5977058</v>
      </c>
      <c r="F356" s="57">
        <f t="shared" si="133"/>
        <v>-50.22950364</v>
      </c>
      <c r="G356" s="58"/>
      <c r="H356" s="56">
        <f t="shared" si="134"/>
        <v>9070.541428</v>
      </c>
    </row>
    <row r="357">
      <c r="C357" s="55">
        <v>321.0</v>
      </c>
      <c r="D357" s="56">
        <f t="shared" si="131"/>
        <v>-252.8272094</v>
      </c>
      <c r="E357" s="56">
        <f t="shared" si="132"/>
        <v>-203.69511</v>
      </c>
      <c r="F357" s="57">
        <f t="shared" si="133"/>
        <v>-49.1320994</v>
      </c>
      <c r="G357" s="58"/>
      <c r="H357" s="56">
        <f t="shared" si="134"/>
        <v>8866.846318</v>
      </c>
    </row>
    <row r="358">
      <c r="C358" s="55">
        <v>322.0</v>
      </c>
      <c r="D358" s="56">
        <f t="shared" si="131"/>
        <v>-252.8272094</v>
      </c>
      <c r="E358" s="56">
        <f t="shared" si="132"/>
        <v>-204.7984585</v>
      </c>
      <c r="F358" s="57">
        <f t="shared" si="133"/>
        <v>-48.02875089</v>
      </c>
      <c r="G358" s="58"/>
      <c r="H358" s="56">
        <f t="shared" si="134"/>
        <v>8662.04786</v>
      </c>
    </row>
    <row r="359">
      <c r="C359" s="55">
        <v>323.0</v>
      </c>
      <c r="D359" s="56">
        <f t="shared" si="131"/>
        <v>-252.8272094</v>
      </c>
      <c r="E359" s="56">
        <f t="shared" si="132"/>
        <v>-205.9077835</v>
      </c>
      <c r="F359" s="57">
        <f t="shared" si="133"/>
        <v>-46.91942591</v>
      </c>
      <c r="G359" s="58"/>
      <c r="H359" s="56">
        <f t="shared" si="134"/>
        <v>8456.140076</v>
      </c>
    </row>
    <row r="360">
      <c r="C360" s="55">
        <v>324.0</v>
      </c>
      <c r="D360" s="56">
        <f t="shared" si="131"/>
        <v>-252.8272094</v>
      </c>
      <c r="E360" s="56">
        <f t="shared" si="132"/>
        <v>-207.0231173</v>
      </c>
      <c r="F360" s="57">
        <f t="shared" si="133"/>
        <v>-45.80409208</v>
      </c>
      <c r="G360" s="58"/>
      <c r="H360" s="56">
        <f t="shared" si="134"/>
        <v>8249.116959</v>
      </c>
    </row>
    <row r="361">
      <c r="C361" s="58"/>
      <c r="D361" s="59" t="s">
        <v>75</v>
      </c>
      <c r="E361" s="60">
        <f t="shared" ref="E361:F361" si="135">sum(E349:E360)</f>
        <v>-2411.971434</v>
      </c>
      <c r="F361" s="60">
        <f t="shared" si="135"/>
        <v>-621.9550791</v>
      </c>
      <c r="G361" s="55" t="s">
        <v>76</v>
      </c>
      <c r="H361" s="55">
        <v>27.0</v>
      </c>
    </row>
    <row r="362">
      <c r="C362" s="55">
        <v>325.0</v>
      </c>
      <c r="D362" s="56">
        <f t="shared" ref="D362:D373" si="136">if(or(($C$7-C362)=0,($C$7-C362)&lt;0),0,pmt($C$8,$C$7,$C$4,0,0))</f>
        <v>-252.8272094</v>
      </c>
      <c r="E362" s="56">
        <f t="shared" ref="E362:E373" si="137">if(or(($C$7-C362)=0,($C$7-C362)&lt;0),0,ppmt($C$8,C362,$C$7,$C$4,0,0))</f>
        <v>-208.1444925</v>
      </c>
      <c r="F362" s="57">
        <f t="shared" ref="F362:F373" si="138">if(or(($C$7-C362)=0,($C$7-C362)&lt;0),0,IPMT($C$8,C362,$C$7,$C$4,0,0))</f>
        <v>-44.68271686</v>
      </c>
      <c r="G362" s="58"/>
      <c r="H362" s="56">
        <f t="shared" ref="H362:H373" si="139">if(or(($C$7-C362)=0,($C$7-C362)&lt;0),0,-fv($C$8,C362,$D$11,$C$4,0))</f>
        <v>8040.972466</v>
      </c>
    </row>
    <row r="363">
      <c r="C363" s="55">
        <v>326.0</v>
      </c>
      <c r="D363" s="56">
        <f t="shared" si="136"/>
        <v>-252.8272094</v>
      </c>
      <c r="E363" s="56">
        <f t="shared" si="137"/>
        <v>-209.2719419</v>
      </c>
      <c r="F363" s="57">
        <f t="shared" si="138"/>
        <v>-43.55526753</v>
      </c>
      <c r="G363" s="58"/>
      <c r="H363" s="56">
        <f t="shared" si="139"/>
        <v>7831.700524</v>
      </c>
    </row>
    <row r="364">
      <c r="C364" s="55">
        <v>327.0</v>
      </c>
      <c r="D364" s="56">
        <f t="shared" si="136"/>
        <v>-252.8272094</v>
      </c>
      <c r="E364" s="56">
        <f t="shared" si="137"/>
        <v>-210.4054982</v>
      </c>
      <c r="F364" s="57">
        <f t="shared" si="138"/>
        <v>-42.42171117</v>
      </c>
      <c r="G364" s="58"/>
      <c r="H364" s="56">
        <f t="shared" si="139"/>
        <v>7621.295026</v>
      </c>
    </row>
    <row r="365">
      <c r="C365" s="55">
        <v>328.0</v>
      </c>
      <c r="D365" s="56">
        <f t="shared" si="136"/>
        <v>-252.8272094</v>
      </c>
      <c r="E365" s="56">
        <f t="shared" si="137"/>
        <v>-211.5451947</v>
      </c>
      <c r="F365" s="57">
        <f t="shared" si="138"/>
        <v>-41.28201472</v>
      </c>
      <c r="G365" s="58"/>
      <c r="H365" s="56">
        <f t="shared" si="139"/>
        <v>7409.749831</v>
      </c>
    </row>
    <row r="366">
      <c r="C366" s="55">
        <v>329.0</v>
      </c>
      <c r="D366" s="56">
        <f t="shared" si="136"/>
        <v>-252.8272094</v>
      </c>
      <c r="E366" s="56">
        <f t="shared" si="137"/>
        <v>-212.6910645</v>
      </c>
      <c r="F366" s="57">
        <f t="shared" si="138"/>
        <v>-40.13614492</v>
      </c>
      <c r="G366" s="58"/>
      <c r="H366" s="56">
        <f t="shared" si="139"/>
        <v>7197.058767</v>
      </c>
    </row>
    <row r="367">
      <c r="C367" s="55">
        <v>330.0</v>
      </c>
      <c r="D367" s="56">
        <f t="shared" si="136"/>
        <v>-252.8272094</v>
      </c>
      <c r="E367" s="56">
        <f t="shared" si="137"/>
        <v>-213.8431411</v>
      </c>
      <c r="F367" s="57">
        <f t="shared" si="138"/>
        <v>-38.98406832</v>
      </c>
      <c r="G367" s="58"/>
      <c r="H367" s="56">
        <f t="shared" si="139"/>
        <v>6983.215626</v>
      </c>
    </row>
    <row r="368">
      <c r="C368" s="55">
        <v>331.0</v>
      </c>
      <c r="D368" s="56">
        <f t="shared" si="136"/>
        <v>-252.8272094</v>
      </c>
      <c r="E368" s="56">
        <f t="shared" si="137"/>
        <v>-215.0014581</v>
      </c>
      <c r="F368" s="57">
        <f t="shared" si="138"/>
        <v>-37.82575131</v>
      </c>
      <c r="G368" s="58"/>
      <c r="H368" s="56">
        <f t="shared" si="139"/>
        <v>6768.214168</v>
      </c>
    </row>
    <row r="369">
      <c r="C369" s="55">
        <v>332.0</v>
      </c>
      <c r="D369" s="56">
        <f t="shared" si="136"/>
        <v>-252.8272094</v>
      </c>
      <c r="E369" s="56">
        <f t="shared" si="137"/>
        <v>-216.1660493</v>
      </c>
      <c r="F369" s="57">
        <f t="shared" si="138"/>
        <v>-36.66116008</v>
      </c>
      <c r="G369" s="58"/>
      <c r="H369" s="56">
        <f t="shared" si="139"/>
        <v>6552.048118</v>
      </c>
    </row>
    <row r="370">
      <c r="C370" s="55">
        <v>333.0</v>
      </c>
      <c r="D370" s="56">
        <f t="shared" si="136"/>
        <v>-252.8272094</v>
      </c>
      <c r="E370" s="56">
        <f t="shared" si="137"/>
        <v>-217.3369488</v>
      </c>
      <c r="F370" s="57">
        <f t="shared" si="138"/>
        <v>-35.49026064</v>
      </c>
      <c r="G370" s="58"/>
      <c r="H370" s="56">
        <f t="shared" si="139"/>
        <v>6334.71117</v>
      </c>
    </row>
    <row r="371">
      <c r="C371" s="55">
        <v>334.0</v>
      </c>
      <c r="D371" s="56">
        <f t="shared" si="136"/>
        <v>-252.8272094</v>
      </c>
      <c r="E371" s="56">
        <f t="shared" si="137"/>
        <v>-218.5141906</v>
      </c>
      <c r="F371" s="57">
        <f t="shared" si="138"/>
        <v>-34.31301884</v>
      </c>
      <c r="G371" s="58"/>
      <c r="H371" s="56">
        <f t="shared" si="139"/>
        <v>6116.196979</v>
      </c>
    </row>
    <row r="372">
      <c r="C372" s="55">
        <v>335.0</v>
      </c>
      <c r="D372" s="56">
        <f t="shared" si="136"/>
        <v>-252.8272094</v>
      </c>
      <c r="E372" s="56">
        <f t="shared" si="137"/>
        <v>-219.6978091</v>
      </c>
      <c r="F372" s="57">
        <f t="shared" si="138"/>
        <v>-33.1294003</v>
      </c>
      <c r="G372" s="58"/>
      <c r="H372" s="56">
        <f t="shared" si="139"/>
        <v>5896.49917</v>
      </c>
    </row>
    <row r="373">
      <c r="C373" s="55">
        <v>336.0</v>
      </c>
      <c r="D373" s="56">
        <f t="shared" si="136"/>
        <v>-252.8272094</v>
      </c>
      <c r="E373" s="56">
        <f t="shared" si="137"/>
        <v>-220.8878389</v>
      </c>
      <c r="F373" s="57">
        <f t="shared" si="138"/>
        <v>-31.9393705</v>
      </c>
      <c r="G373" s="58"/>
      <c r="H373" s="56">
        <f t="shared" si="139"/>
        <v>5675.611331</v>
      </c>
    </row>
    <row r="374">
      <c r="C374" s="58"/>
      <c r="D374" s="59" t="s">
        <v>75</v>
      </c>
      <c r="E374" s="60">
        <f t="shared" ref="E374:F374" si="140">sum(E362:E373)</f>
        <v>-2573.505628</v>
      </c>
      <c r="F374" s="60">
        <f t="shared" si="140"/>
        <v>-460.4208852</v>
      </c>
      <c r="G374" s="55" t="s">
        <v>76</v>
      </c>
      <c r="H374" s="55">
        <v>28.0</v>
      </c>
    </row>
    <row r="375">
      <c r="C375" s="55">
        <v>337.0</v>
      </c>
      <c r="D375" s="56">
        <f t="shared" ref="D375:D386" si="141">if(or(($C$7-C375)=0,($C$7-C375)&lt;0),0,pmt($C$8,$C$7,$C$4,0,0))</f>
        <v>-252.8272094</v>
      </c>
      <c r="E375" s="56">
        <f t="shared" ref="E375:E386" si="142">if(or(($C$7-C375)=0,($C$7-C375)&lt;0),0,ppmt($C$8,C375,$C$7,$C$4,0,0))</f>
        <v>-222.0843147</v>
      </c>
      <c r="F375" s="57">
        <f t="shared" ref="F375:F386" si="143">if(or(($C$7-C375)=0,($C$7-C375)&lt;0),0,IPMT($C$8,C375,$C$7,$C$4,0,0))</f>
        <v>-30.74289471</v>
      </c>
      <c r="G375" s="58"/>
      <c r="H375" s="56">
        <f t="shared" ref="H375:H386" si="144">if(or(($C$7-C375)=0,($C$7-C375)&lt;0),0,-fv($C$8,C375,$D$11,$C$4,0))</f>
        <v>5453.527016</v>
      </c>
    </row>
    <row r="376">
      <c r="C376" s="55">
        <v>338.0</v>
      </c>
      <c r="D376" s="56">
        <f t="shared" si="141"/>
        <v>-252.8272094</v>
      </c>
      <c r="E376" s="56">
        <f t="shared" si="142"/>
        <v>-223.2872714</v>
      </c>
      <c r="F376" s="57">
        <f t="shared" si="143"/>
        <v>-29.53993801</v>
      </c>
      <c r="G376" s="58"/>
      <c r="H376" s="56">
        <f t="shared" si="144"/>
        <v>5230.239745</v>
      </c>
    </row>
    <row r="377">
      <c r="C377" s="55">
        <v>339.0</v>
      </c>
      <c r="D377" s="56">
        <f t="shared" si="141"/>
        <v>-252.8272094</v>
      </c>
      <c r="E377" s="56">
        <f t="shared" si="142"/>
        <v>-224.4967441</v>
      </c>
      <c r="F377" s="57">
        <f t="shared" si="143"/>
        <v>-28.33046529</v>
      </c>
      <c r="G377" s="58"/>
      <c r="H377" s="56">
        <f t="shared" si="144"/>
        <v>5005.743001</v>
      </c>
    </row>
    <row r="378">
      <c r="C378" s="55">
        <v>340.0</v>
      </c>
      <c r="D378" s="56">
        <f t="shared" si="141"/>
        <v>-252.8272094</v>
      </c>
      <c r="E378" s="56">
        <f t="shared" si="142"/>
        <v>-225.7127681</v>
      </c>
      <c r="F378" s="57">
        <f t="shared" si="143"/>
        <v>-27.11444126</v>
      </c>
      <c r="G378" s="58"/>
      <c r="H378" s="56">
        <f t="shared" si="144"/>
        <v>4780.030233</v>
      </c>
    </row>
    <row r="379">
      <c r="C379" s="55">
        <v>341.0</v>
      </c>
      <c r="D379" s="56">
        <f t="shared" si="141"/>
        <v>-252.8272094</v>
      </c>
      <c r="E379" s="56">
        <f t="shared" si="142"/>
        <v>-226.935379</v>
      </c>
      <c r="F379" s="57">
        <f t="shared" si="143"/>
        <v>-25.89183043</v>
      </c>
      <c r="G379" s="58"/>
      <c r="H379" s="56">
        <f t="shared" si="144"/>
        <v>4553.094854</v>
      </c>
    </row>
    <row r="380">
      <c r="C380" s="55">
        <v>342.0</v>
      </c>
      <c r="D380" s="56">
        <f t="shared" si="141"/>
        <v>-252.8272094</v>
      </c>
      <c r="E380" s="56">
        <f t="shared" si="142"/>
        <v>-228.1646123</v>
      </c>
      <c r="F380" s="57">
        <f t="shared" si="143"/>
        <v>-24.66259713</v>
      </c>
      <c r="G380" s="58"/>
      <c r="H380" s="56">
        <f t="shared" si="144"/>
        <v>4324.930242</v>
      </c>
    </row>
    <row r="381">
      <c r="C381" s="55">
        <v>343.0</v>
      </c>
      <c r="D381" s="56">
        <f t="shared" si="141"/>
        <v>-252.8272094</v>
      </c>
      <c r="E381" s="56">
        <f t="shared" si="142"/>
        <v>-229.4005039</v>
      </c>
      <c r="F381" s="57">
        <f t="shared" si="143"/>
        <v>-23.42670548</v>
      </c>
      <c r="G381" s="58"/>
      <c r="H381" s="56">
        <f t="shared" si="144"/>
        <v>4095.529738</v>
      </c>
    </row>
    <row r="382">
      <c r="C382" s="55">
        <v>344.0</v>
      </c>
      <c r="D382" s="56">
        <f t="shared" si="141"/>
        <v>-252.8272094</v>
      </c>
      <c r="E382" s="56">
        <f t="shared" si="142"/>
        <v>-230.64309</v>
      </c>
      <c r="F382" s="57">
        <f t="shared" si="143"/>
        <v>-22.18411941</v>
      </c>
      <c r="G382" s="58"/>
      <c r="H382" s="56">
        <f t="shared" si="144"/>
        <v>3864.886648</v>
      </c>
    </row>
    <row r="383">
      <c r="C383" s="55">
        <v>345.0</v>
      </c>
      <c r="D383" s="56">
        <f t="shared" si="141"/>
        <v>-252.8272094</v>
      </c>
      <c r="E383" s="56">
        <f t="shared" si="142"/>
        <v>-231.8924067</v>
      </c>
      <c r="F383" s="57">
        <f t="shared" si="143"/>
        <v>-20.93480267</v>
      </c>
      <c r="G383" s="58"/>
      <c r="H383" s="56">
        <f t="shared" si="144"/>
        <v>3632.994241</v>
      </c>
    </row>
    <row r="384">
      <c r="C384" s="55">
        <v>346.0</v>
      </c>
      <c r="D384" s="56">
        <f t="shared" si="141"/>
        <v>-252.8272094</v>
      </c>
      <c r="E384" s="56">
        <f t="shared" si="142"/>
        <v>-233.1484906</v>
      </c>
      <c r="F384" s="57">
        <f t="shared" si="143"/>
        <v>-19.67871881</v>
      </c>
      <c r="G384" s="58"/>
      <c r="H384" s="56">
        <f t="shared" si="144"/>
        <v>3399.84575</v>
      </c>
    </row>
    <row r="385">
      <c r="C385" s="55">
        <v>347.0</v>
      </c>
      <c r="D385" s="56">
        <f t="shared" si="141"/>
        <v>-252.8272094</v>
      </c>
      <c r="E385" s="56">
        <f t="shared" si="142"/>
        <v>-234.4113782</v>
      </c>
      <c r="F385" s="57">
        <f t="shared" si="143"/>
        <v>-18.41583115</v>
      </c>
      <c r="G385" s="58"/>
      <c r="H385" s="56">
        <f t="shared" si="144"/>
        <v>3165.434372</v>
      </c>
    </row>
    <row r="386">
      <c r="C386" s="55">
        <v>348.0</v>
      </c>
      <c r="D386" s="56">
        <f t="shared" si="141"/>
        <v>-252.8272094</v>
      </c>
      <c r="E386" s="56">
        <f t="shared" si="142"/>
        <v>-235.6811065</v>
      </c>
      <c r="F386" s="57">
        <f t="shared" si="143"/>
        <v>-17.14610285</v>
      </c>
      <c r="G386" s="58"/>
      <c r="H386" s="56">
        <f t="shared" si="144"/>
        <v>2929.753266</v>
      </c>
    </row>
    <row r="387">
      <c r="C387" s="58"/>
      <c r="D387" s="59" t="s">
        <v>75</v>
      </c>
      <c r="E387" s="60">
        <f t="shared" ref="E387:F387" si="145">sum(E375:E386)</f>
        <v>-2745.858066</v>
      </c>
      <c r="F387" s="60">
        <f t="shared" si="145"/>
        <v>-288.0684472</v>
      </c>
      <c r="G387" s="55" t="s">
        <v>76</v>
      </c>
      <c r="H387" s="55">
        <v>29.0</v>
      </c>
    </row>
    <row r="388">
      <c r="C388" s="55">
        <v>349.0</v>
      </c>
      <c r="D388" s="56">
        <f t="shared" ref="D388:D399" si="146">if(or(($C$7-C388)=0,($C$7-C388)&lt;0),0,pmt($C$8,$C$7,$C$4,0,0))</f>
        <v>-252.8272094</v>
      </c>
      <c r="E388" s="56">
        <f t="shared" ref="E388:E399" si="147">if(or(($C$7-C388)=0,($C$7-C388)&lt;0),0,ppmt($C$8,C388,$C$7,$C$4,0,0))</f>
        <v>-236.9577125</v>
      </c>
      <c r="F388" s="57">
        <f t="shared" ref="F388:F399" si="148">if(or(($C$7-C388)=0,($C$7-C388)&lt;0),0,IPMT($C$8,C388,$C$7,$C$4,0,0))</f>
        <v>-15.86949686</v>
      </c>
      <c r="G388" s="58"/>
      <c r="H388" s="56">
        <f t="shared" ref="H388:H399" si="149">if(or(($C$7-C388)=0,($C$7-C388)&lt;0),0,-fv($C$8,C388,$D$11,$C$4,0))</f>
        <v>2692.795553</v>
      </c>
    </row>
    <row r="389">
      <c r="C389" s="55">
        <v>350.0</v>
      </c>
      <c r="D389" s="56">
        <f t="shared" si="146"/>
        <v>-252.8272094</v>
      </c>
      <c r="E389" s="56">
        <f t="shared" si="147"/>
        <v>-238.2412335</v>
      </c>
      <c r="F389" s="57">
        <f t="shared" si="148"/>
        <v>-14.58597591</v>
      </c>
      <c r="G389" s="58"/>
      <c r="H389" s="56">
        <f t="shared" si="149"/>
        <v>2454.55432</v>
      </c>
    </row>
    <row r="390">
      <c r="C390" s="55">
        <v>351.0</v>
      </c>
      <c r="D390" s="56">
        <f t="shared" si="146"/>
        <v>-252.8272094</v>
      </c>
      <c r="E390" s="56">
        <f t="shared" si="147"/>
        <v>-239.5317068</v>
      </c>
      <c r="F390" s="57">
        <f t="shared" si="148"/>
        <v>-13.29550256</v>
      </c>
      <c r="G390" s="58"/>
      <c r="H390" s="56">
        <f t="shared" si="149"/>
        <v>2215.022613</v>
      </c>
    </row>
    <row r="391">
      <c r="C391" s="55">
        <v>352.0</v>
      </c>
      <c r="D391" s="56">
        <f t="shared" si="146"/>
        <v>-252.8272094</v>
      </c>
      <c r="E391" s="56">
        <f t="shared" si="147"/>
        <v>-240.8291702</v>
      </c>
      <c r="F391" s="57">
        <f t="shared" si="148"/>
        <v>-11.99803915</v>
      </c>
      <c r="G391" s="58"/>
      <c r="H391" s="56">
        <f t="shared" si="149"/>
        <v>1974.193442</v>
      </c>
    </row>
    <row r="392">
      <c r="C392" s="55">
        <v>353.0</v>
      </c>
      <c r="D392" s="56">
        <f t="shared" si="146"/>
        <v>-252.8272094</v>
      </c>
      <c r="E392" s="56">
        <f t="shared" si="147"/>
        <v>-242.1336616</v>
      </c>
      <c r="F392" s="57">
        <f t="shared" si="148"/>
        <v>-10.69354781</v>
      </c>
      <c r="G392" s="58"/>
      <c r="H392" s="56">
        <f t="shared" si="149"/>
        <v>1732.059781</v>
      </c>
    </row>
    <row r="393">
      <c r="C393" s="55">
        <v>354.0</v>
      </c>
      <c r="D393" s="56">
        <f t="shared" si="146"/>
        <v>-252.8272094</v>
      </c>
      <c r="E393" s="56">
        <f t="shared" si="147"/>
        <v>-243.4452189</v>
      </c>
      <c r="F393" s="57">
        <f t="shared" si="148"/>
        <v>-9.38199048</v>
      </c>
      <c r="G393" s="58"/>
      <c r="H393" s="56">
        <f t="shared" si="149"/>
        <v>1488.614562</v>
      </c>
    </row>
    <row r="394">
      <c r="C394" s="55">
        <v>355.0</v>
      </c>
      <c r="D394" s="56">
        <f t="shared" si="146"/>
        <v>-252.8272094</v>
      </c>
      <c r="E394" s="56">
        <f t="shared" si="147"/>
        <v>-244.7638805</v>
      </c>
      <c r="F394" s="57">
        <f t="shared" si="148"/>
        <v>-8.063328877</v>
      </c>
      <c r="G394" s="58"/>
      <c r="H394" s="56">
        <f t="shared" si="149"/>
        <v>1243.850681</v>
      </c>
    </row>
    <row r="395">
      <c r="C395" s="55">
        <v>356.0</v>
      </c>
      <c r="D395" s="56">
        <f t="shared" si="146"/>
        <v>-252.8272094</v>
      </c>
      <c r="E395" s="56">
        <f t="shared" si="147"/>
        <v>-246.0896849</v>
      </c>
      <c r="F395" s="57">
        <f t="shared" si="148"/>
        <v>-6.737524525</v>
      </c>
      <c r="G395" s="58"/>
      <c r="H395" s="56">
        <f t="shared" si="149"/>
        <v>997.7609966</v>
      </c>
    </row>
    <row r="396">
      <c r="C396" s="55">
        <v>357.0</v>
      </c>
      <c r="D396" s="56">
        <f t="shared" si="146"/>
        <v>-252.8272094</v>
      </c>
      <c r="E396" s="56">
        <f t="shared" si="147"/>
        <v>-247.4226707</v>
      </c>
      <c r="F396" s="57">
        <f t="shared" si="148"/>
        <v>-5.404538731</v>
      </c>
      <c r="G396" s="58"/>
      <c r="H396" s="56">
        <f t="shared" si="149"/>
        <v>750.3383259</v>
      </c>
    </row>
    <row r="397">
      <c r="C397" s="55">
        <v>358.0</v>
      </c>
      <c r="D397" s="56">
        <f t="shared" si="146"/>
        <v>-252.8272094</v>
      </c>
      <c r="E397" s="56">
        <f t="shared" si="147"/>
        <v>-248.7628768</v>
      </c>
      <c r="F397" s="57">
        <f t="shared" si="148"/>
        <v>-4.064332599</v>
      </c>
      <c r="G397" s="58"/>
      <c r="H397" s="56">
        <f t="shared" si="149"/>
        <v>501.5754491</v>
      </c>
    </row>
    <row r="398">
      <c r="C398" s="55">
        <v>359.0</v>
      </c>
      <c r="D398" s="56">
        <f t="shared" si="146"/>
        <v>-252.8272094</v>
      </c>
      <c r="E398" s="56">
        <f t="shared" si="147"/>
        <v>-250.1103424</v>
      </c>
      <c r="F398" s="57">
        <f t="shared" si="148"/>
        <v>-2.716867016</v>
      </c>
      <c r="G398" s="58"/>
      <c r="H398" s="56">
        <f t="shared" si="149"/>
        <v>251.4651067</v>
      </c>
    </row>
    <row r="399">
      <c r="C399" s="55">
        <v>360.0</v>
      </c>
      <c r="D399" s="58">
        <f t="shared" si="146"/>
        <v>0</v>
      </c>
      <c r="E399" s="58">
        <f t="shared" si="147"/>
        <v>0</v>
      </c>
      <c r="F399" s="61">
        <f t="shared" si="148"/>
        <v>0</v>
      </c>
      <c r="G399" s="58"/>
      <c r="H399" s="58">
        <f t="shared" si="149"/>
        <v>0</v>
      </c>
    </row>
    <row r="400">
      <c r="C400" s="58"/>
      <c r="D400" s="59" t="s">
        <v>75</v>
      </c>
      <c r="E400" s="60">
        <f t="shared" ref="E400:F400" si="150">sum(E388:E399)</f>
        <v>-2678.288159</v>
      </c>
      <c r="F400" s="60">
        <f t="shared" si="150"/>
        <v>-102.8111445</v>
      </c>
      <c r="G400" s="55" t="s">
        <v>76</v>
      </c>
      <c r="H400" s="55">
        <v>30.0</v>
      </c>
    </row>
    <row r="401">
      <c r="C401" s="58"/>
      <c r="D401" s="58"/>
      <c r="E401" s="58"/>
      <c r="F401" s="58"/>
      <c r="G401" s="58"/>
      <c r="H401" s="58"/>
    </row>
    <row r="402">
      <c r="C402" s="58"/>
      <c r="D402" s="58"/>
      <c r="E402" s="58"/>
      <c r="F402" s="58"/>
      <c r="G402" s="58"/>
      <c r="H402" s="58"/>
    </row>
    <row r="403">
      <c r="C403" s="58"/>
      <c r="D403" s="58"/>
      <c r="E403" s="58"/>
      <c r="F403" s="58"/>
      <c r="G403" s="58"/>
      <c r="H403" s="58"/>
    </row>
    <row r="404">
      <c r="C404" s="58"/>
      <c r="D404" s="58"/>
      <c r="E404" s="58"/>
      <c r="F404" s="58"/>
      <c r="G404" s="58"/>
      <c r="H404" s="58"/>
    </row>
    <row r="405">
      <c r="C405" s="58"/>
      <c r="D405" s="58"/>
      <c r="E405" s="58"/>
      <c r="F405" s="58"/>
      <c r="G405" s="58"/>
      <c r="H405" s="58"/>
    </row>
    <row r="406">
      <c r="C406" s="58"/>
      <c r="D406" s="58"/>
      <c r="E406" s="58"/>
      <c r="F406" s="58"/>
      <c r="G406" s="58"/>
      <c r="H406" s="58"/>
    </row>
    <row r="407">
      <c r="C407" s="58"/>
      <c r="D407" s="58"/>
      <c r="E407" s="58"/>
      <c r="F407" s="58"/>
      <c r="G407" s="58"/>
      <c r="H407" s="58"/>
    </row>
    <row r="408">
      <c r="C408" s="58"/>
      <c r="D408" s="58"/>
      <c r="E408" s="58"/>
      <c r="F408" s="58"/>
      <c r="G408" s="58"/>
      <c r="H408" s="58"/>
    </row>
    <row r="409">
      <c r="C409" s="58"/>
      <c r="D409" s="58"/>
      <c r="E409" s="58"/>
      <c r="F409" s="58"/>
      <c r="G409" s="58"/>
      <c r="H409" s="58"/>
    </row>
    <row r="410">
      <c r="C410" s="58"/>
      <c r="D410" s="58"/>
      <c r="E410" s="58"/>
      <c r="F410" s="58"/>
      <c r="G410" s="58"/>
      <c r="H410" s="58"/>
    </row>
    <row r="411">
      <c r="C411" s="58"/>
      <c r="D411" s="58"/>
      <c r="E411" s="58"/>
      <c r="F411" s="58"/>
      <c r="G411" s="58"/>
      <c r="H411" s="58"/>
    </row>
    <row r="412">
      <c r="C412" s="58"/>
      <c r="D412" s="58"/>
      <c r="E412" s="58"/>
      <c r="F412" s="58"/>
      <c r="G412" s="58"/>
      <c r="H412" s="58"/>
    </row>
    <row r="413">
      <c r="C413" s="58"/>
      <c r="D413" s="58"/>
      <c r="E413" s="58"/>
      <c r="F413" s="58"/>
      <c r="G413" s="58"/>
      <c r="H413" s="58"/>
    </row>
    <row r="414">
      <c r="C414" s="58"/>
      <c r="D414" s="58"/>
      <c r="E414" s="58"/>
      <c r="F414" s="58"/>
      <c r="G414" s="58"/>
      <c r="H414" s="58"/>
    </row>
    <row r="415">
      <c r="C415" s="58"/>
      <c r="D415" s="58"/>
      <c r="E415" s="58"/>
      <c r="F415" s="58"/>
      <c r="G415" s="58"/>
      <c r="H415" s="58"/>
    </row>
    <row r="416">
      <c r="C416" s="58"/>
      <c r="D416" s="58"/>
      <c r="E416" s="58"/>
      <c r="F416" s="58"/>
      <c r="G416" s="58"/>
      <c r="H416" s="58"/>
    </row>
    <row r="417">
      <c r="C417" s="58"/>
      <c r="D417" s="58"/>
      <c r="E417" s="58"/>
      <c r="F417" s="58"/>
      <c r="G417" s="58"/>
      <c r="H417" s="58"/>
    </row>
    <row r="418">
      <c r="C418" s="58"/>
      <c r="D418" s="58"/>
      <c r="E418" s="58"/>
      <c r="F418" s="58"/>
      <c r="G418" s="58"/>
      <c r="H418" s="58"/>
    </row>
    <row r="419">
      <c r="C419" s="58"/>
      <c r="D419" s="58"/>
      <c r="E419" s="58"/>
      <c r="F419" s="58"/>
      <c r="G419" s="58"/>
      <c r="H419" s="58"/>
    </row>
    <row r="420">
      <c r="C420" s="58"/>
      <c r="D420" s="58"/>
      <c r="E420" s="58"/>
      <c r="F420" s="58"/>
      <c r="G420" s="58"/>
      <c r="H420" s="58"/>
    </row>
    <row r="421">
      <c r="C421" s="58"/>
      <c r="D421" s="58"/>
      <c r="E421" s="58"/>
      <c r="F421" s="58"/>
      <c r="G421" s="58"/>
      <c r="H421" s="58"/>
    </row>
    <row r="422">
      <c r="C422" s="58"/>
      <c r="D422" s="58"/>
      <c r="E422" s="58"/>
      <c r="F422" s="58"/>
      <c r="G422" s="58"/>
      <c r="H422" s="58"/>
    </row>
    <row r="423">
      <c r="C423" s="58"/>
      <c r="D423" s="58"/>
      <c r="E423" s="58"/>
      <c r="F423" s="58"/>
      <c r="G423" s="58"/>
      <c r="H423" s="58"/>
    </row>
    <row r="424">
      <c r="C424" s="58"/>
      <c r="D424" s="58"/>
      <c r="E424" s="58"/>
      <c r="F424" s="58"/>
      <c r="G424" s="58"/>
      <c r="H424" s="58"/>
    </row>
    <row r="425">
      <c r="C425" s="58"/>
      <c r="D425" s="58"/>
      <c r="E425" s="58"/>
      <c r="F425" s="58"/>
      <c r="G425" s="58"/>
      <c r="H425" s="58"/>
    </row>
    <row r="426">
      <c r="C426" s="58"/>
      <c r="D426" s="58"/>
      <c r="E426" s="58"/>
      <c r="F426" s="58"/>
      <c r="G426" s="58"/>
      <c r="H426" s="58"/>
    </row>
    <row r="427">
      <c r="C427" s="58"/>
      <c r="D427" s="58"/>
      <c r="E427" s="58"/>
      <c r="F427" s="58"/>
      <c r="G427" s="58"/>
      <c r="H427" s="58"/>
    </row>
    <row r="428">
      <c r="C428" s="58"/>
      <c r="D428" s="58"/>
      <c r="E428" s="58"/>
      <c r="F428" s="58"/>
      <c r="G428" s="58"/>
      <c r="H428" s="58"/>
    </row>
    <row r="429">
      <c r="C429" s="58"/>
      <c r="D429" s="58"/>
      <c r="E429" s="58"/>
      <c r="F429" s="58"/>
      <c r="G429" s="58"/>
      <c r="H429" s="58"/>
    </row>
    <row r="430">
      <c r="C430" s="58"/>
      <c r="D430" s="58"/>
      <c r="E430" s="58"/>
      <c r="F430" s="58"/>
      <c r="G430" s="58"/>
      <c r="H430" s="58"/>
    </row>
    <row r="431">
      <c r="C431" s="58"/>
      <c r="D431" s="58"/>
      <c r="E431" s="58"/>
      <c r="F431" s="58"/>
      <c r="G431" s="58"/>
      <c r="H431" s="58"/>
    </row>
    <row r="432">
      <c r="C432" s="58"/>
      <c r="D432" s="58"/>
      <c r="E432" s="58"/>
      <c r="F432" s="58"/>
      <c r="G432" s="58"/>
      <c r="H432" s="58"/>
    </row>
    <row r="433">
      <c r="C433" s="58"/>
      <c r="D433" s="58"/>
      <c r="E433" s="58"/>
      <c r="F433" s="58"/>
      <c r="G433" s="58"/>
      <c r="H433" s="58"/>
    </row>
    <row r="434">
      <c r="C434" s="58"/>
      <c r="D434" s="58"/>
      <c r="E434" s="58"/>
      <c r="F434" s="58"/>
      <c r="G434" s="58"/>
      <c r="H434" s="58"/>
    </row>
    <row r="435">
      <c r="C435" s="58"/>
      <c r="D435" s="58"/>
      <c r="E435" s="58"/>
      <c r="F435" s="58"/>
      <c r="G435" s="58"/>
      <c r="H435" s="58"/>
    </row>
    <row r="436">
      <c r="C436" s="58"/>
      <c r="D436" s="58"/>
      <c r="E436" s="58"/>
      <c r="F436" s="58"/>
      <c r="G436" s="58"/>
      <c r="H436" s="58"/>
    </row>
    <row r="437">
      <c r="C437" s="58"/>
      <c r="D437" s="58"/>
      <c r="E437" s="58"/>
      <c r="F437" s="58"/>
      <c r="G437" s="58"/>
      <c r="H437" s="58"/>
    </row>
    <row r="438">
      <c r="C438" s="58"/>
      <c r="D438" s="58"/>
      <c r="E438" s="58"/>
      <c r="F438" s="58"/>
      <c r="G438" s="58"/>
      <c r="H438" s="58"/>
    </row>
    <row r="439">
      <c r="C439" s="58"/>
      <c r="D439" s="58"/>
      <c r="E439" s="58"/>
      <c r="F439" s="58"/>
      <c r="G439" s="58"/>
      <c r="H439" s="58"/>
    </row>
    <row r="440">
      <c r="C440" s="58"/>
      <c r="D440" s="58"/>
      <c r="E440" s="58"/>
      <c r="F440" s="58"/>
      <c r="G440" s="58"/>
      <c r="H440" s="58"/>
    </row>
    <row r="441">
      <c r="C441" s="58"/>
      <c r="D441" s="58"/>
      <c r="E441" s="58"/>
      <c r="F441" s="58"/>
      <c r="G441" s="58"/>
      <c r="H441" s="58"/>
    </row>
    <row r="442">
      <c r="C442" s="58"/>
      <c r="D442" s="58"/>
      <c r="E442" s="58"/>
      <c r="F442" s="58"/>
      <c r="G442" s="58"/>
      <c r="H442" s="58"/>
    </row>
    <row r="443">
      <c r="C443" s="58"/>
      <c r="D443" s="58"/>
      <c r="E443" s="58"/>
      <c r="F443" s="58"/>
      <c r="G443" s="58"/>
      <c r="H443" s="58"/>
    </row>
    <row r="444">
      <c r="C444" s="58"/>
      <c r="D444" s="58"/>
      <c r="E444" s="58"/>
      <c r="F444" s="58"/>
      <c r="G444" s="58"/>
      <c r="H444" s="58"/>
    </row>
    <row r="445">
      <c r="C445" s="58"/>
      <c r="D445" s="58"/>
      <c r="E445" s="58"/>
      <c r="F445" s="58"/>
      <c r="G445" s="58"/>
      <c r="H445" s="58"/>
    </row>
    <row r="446">
      <c r="C446" s="58"/>
      <c r="D446" s="58"/>
      <c r="E446" s="58"/>
      <c r="F446" s="58"/>
      <c r="G446" s="58"/>
      <c r="H446" s="58"/>
    </row>
    <row r="447">
      <c r="C447" s="58"/>
      <c r="D447" s="58"/>
      <c r="E447" s="58"/>
      <c r="F447" s="58"/>
      <c r="G447" s="58"/>
      <c r="H447" s="58"/>
    </row>
    <row r="448">
      <c r="C448" s="58"/>
      <c r="D448" s="58"/>
      <c r="E448" s="58"/>
      <c r="F448" s="58"/>
      <c r="G448" s="58"/>
      <c r="H448" s="58"/>
    </row>
    <row r="449">
      <c r="C449" s="58"/>
      <c r="D449" s="58"/>
      <c r="E449" s="58"/>
      <c r="F449" s="58"/>
      <c r="G449" s="58"/>
      <c r="H449" s="58"/>
    </row>
    <row r="450">
      <c r="C450" s="58"/>
      <c r="D450" s="58"/>
      <c r="E450" s="58"/>
      <c r="F450" s="58"/>
      <c r="G450" s="58"/>
      <c r="H450" s="58"/>
    </row>
    <row r="451">
      <c r="C451" s="58"/>
      <c r="D451" s="58"/>
      <c r="E451" s="58"/>
      <c r="F451" s="58"/>
      <c r="G451" s="58"/>
      <c r="H451" s="58"/>
    </row>
    <row r="452">
      <c r="C452" s="58"/>
      <c r="D452" s="58"/>
      <c r="E452" s="58"/>
      <c r="F452" s="58"/>
      <c r="G452" s="58"/>
      <c r="H452" s="58"/>
    </row>
    <row r="453">
      <c r="C453" s="58"/>
      <c r="D453" s="58"/>
      <c r="E453" s="58"/>
      <c r="F453" s="58"/>
      <c r="G453" s="58"/>
      <c r="H453" s="58"/>
    </row>
    <row r="454">
      <c r="C454" s="58"/>
      <c r="D454" s="58"/>
      <c r="E454" s="58"/>
      <c r="F454" s="58"/>
      <c r="G454" s="58"/>
      <c r="H454" s="58"/>
    </row>
    <row r="455">
      <c r="C455" s="58"/>
      <c r="D455" s="58"/>
      <c r="E455" s="58"/>
      <c r="F455" s="58"/>
      <c r="G455" s="58"/>
      <c r="H455" s="58"/>
    </row>
    <row r="456">
      <c r="C456" s="58"/>
      <c r="D456" s="58"/>
      <c r="E456" s="58"/>
      <c r="F456" s="58"/>
      <c r="G456" s="58"/>
      <c r="H456" s="58"/>
    </row>
    <row r="457">
      <c r="C457" s="58"/>
      <c r="D457" s="58"/>
      <c r="E457" s="58"/>
      <c r="F457" s="58"/>
      <c r="G457" s="58"/>
      <c r="H457" s="58"/>
    </row>
    <row r="458">
      <c r="C458" s="58"/>
      <c r="D458" s="58"/>
      <c r="E458" s="58"/>
      <c r="F458" s="58"/>
      <c r="G458" s="58"/>
      <c r="H458" s="58"/>
    </row>
    <row r="459">
      <c r="C459" s="58"/>
      <c r="D459" s="58"/>
      <c r="E459" s="58"/>
      <c r="F459" s="58"/>
      <c r="G459" s="58"/>
      <c r="H459" s="58"/>
    </row>
    <row r="460">
      <c r="C460" s="58"/>
      <c r="D460" s="58"/>
      <c r="E460" s="58"/>
      <c r="F460" s="58"/>
      <c r="G460" s="58"/>
      <c r="H460" s="58"/>
    </row>
    <row r="461">
      <c r="C461" s="58"/>
      <c r="D461" s="58"/>
      <c r="E461" s="58"/>
      <c r="F461" s="58"/>
      <c r="G461" s="58"/>
      <c r="H461" s="58"/>
    </row>
    <row r="462">
      <c r="C462" s="58"/>
      <c r="D462" s="58"/>
      <c r="E462" s="58"/>
      <c r="F462" s="58"/>
      <c r="G462" s="58"/>
      <c r="H462" s="58"/>
    </row>
    <row r="463">
      <c r="C463" s="58"/>
      <c r="D463" s="58"/>
      <c r="E463" s="58"/>
      <c r="F463" s="58"/>
      <c r="G463" s="58"/>
      <c r="H463" s="58"/>
    </row>
    <row r="464">
      <c r="C464" s="58"/>
      <c r="D464" s="58"/>
      <c r="E464" s="58"/>
      <c r="F464" s="58"/>
      <c r="G464" s="58"/>
      <c r="H464" s="58"/>
    </row>
    <row r="465">
      <c r="C465" s="58"/>
      <c r="D465" s="58"/>
      <c r="E465" s="58"/>
      <c r="F465" s="58"/>
      <c r="G465" s="58"/>
      <c r="H465" s="58"/>
    </row>
    <row r="466">
      <c r="C466" s="58"/>
      <c r="D466" s="58"/>
      <c r="E466" s="58"/>
      <c r="F466" s="58"/>
      <c r="G466" s="58"/>
      <c r="H466" s="58"/>
    </row>
    <row r="467">
      <c r="C467" s="58"/>
      <c r="D467" s="58"/>
      <c r="E467" s="58"/>
      <c r="F467" s="58"/>
      <c r="G467" s="58"/>
      <c r="H467" s="58"/>
    </row>
    <row r="468">
      <c r="C468" s="58"/>
      <c r="D468" s="58"/>
      <c r="E468" s="58"/>
      <c r="F468" s="58"/>
      <c r="G468" s="58"/>
      <c r="H468" s="58"/>
    </row>
    <row r="469">
      <c r="C469" s="58"/>
      <c r="D469" s="58"/>
      <c r="E469" s="58"/>
      <c r="F469" s="58"/>
      <c r="G469" s="58"/>
      <c r="H469" s="58"/>
    </row>
    <row r="470">
      <c r="C470" s="58"/>
      <c r="D470" s="58"/>
      <c r="E470" s="58"/>
      <c r="F470" s="58"/>
      <c r="G470" s="58"/>
      <c r="H470" s="58"/>
    </row>
    <row r="471">
      <c r="C471" s="58"/>
      <c r="D471" s="58"/>
      <c r="E471" s="58"/>
      <c r="F471" s="58"/>
      <c r="G471" s="58"/>
      <c r="H471" s="58"/>
    </row>
    <row r="472">
      <c r="C472" s="58"/>
      <c r="D472" s="58"/>
      <c r="E472" s="58"/>
      <c r="F472" s="58"/>
      <c r="G472" s="58"/>
      <c r="H472" s="58"/>
    </row>
    <row r="473">
      <c r="C473" s="58"/>
      <c r="D473" s="58"/>
      <c r="E473" s="58"/>
      <c r="F473" s="58"/>
      <c r="G473" s="58"/>
      <c r="H473" s="58"/>
    </row>
    <row r="474">
      <c r="C474" s="58"/>
      <c r="D474" s="58"/>
      <c r="E474" s="58"/>
      <c r="F474" s="58"/>
      <c r="G474" s="58"/>
      <c r="H474" s="58"/>
    </row>
    <row r="475">
      <c r="C475" s="58"/>
      <c r="D475" s="58"/>
      <c r="E475" s="58"/>
      <c r="F475" s="58"/>
      <c r="G475" s="58"/>
      <c r="H475" s="58"/>
    </row>
    <row r="476">
      <c r="C476" s="58"/>
      <c r="D476" s="58"/>
      <c r="E476" s="58"/>
      <c r="F476" s="58"/>
      <c r="G476" s="58"/>
      <c r="H476" s="58"/>
    </row>
    <row r="477">
      <c r="C477" s="58"/>
      <c r="D477" s="58"/>
      <c r="E477" s="58"/>
      <c r="F477" s="58"/>
      <c r="G477" s="58"/>
      <c r="H477" s="58"/>
    </row>
    <row r="478">
      <c r="C478" s="58"/>
      <c r="D478" s="58"/>
      <c r="E478" s="58"/>
      <c r="F478" s="58"/>
      <c r="G478" s="58"/>
      <c r="H478" s="58"/>
    </row>
    <row r="479">
      <c r="C479" s="58"/>
      <c r="D479" s="58"/>
      <c r="E479" s="58"/>
      <c r="F479" s="58"/>
      <c r="G479" s="58"/>
      <c r="H479" s="58"/>
    </row>
    <row r="480">
      <c r="C480" s="58"/>
      <c r="D480" s="58"/>
      <c r="E480" s="58"/>
      <c r="F480" s="58"/>
      <c r="G480" s="58"/>
      <c r="H480" s="58"/>
    </row>
    <row r="481">
      <c r="C481" s="58"/>
      <c r="D481" s="58"/>
      <c r="E481" s="58"/>
      <c r="F481" s="58"/>
      <c r="G481" s="58"/>
      <c r="H481" s="58"/>
    </row>
    <row r="482">
      <c r="C482" s="58"/>
      <c r="D482" s="58"/>
      <c r="E482" s="58"/>
      <c r="F482" s="58"/>
      <c r="G482" s="58"/>
      <c r="H482" s="58"/>
    </row>
    <row r="483">
      <c r="C483" s="58"/>
      <c r="D483" s="58"/>
      <c r="E483" s="58"/>
      <c r="F483" s="58"/>
      <c r="G483" s="58"/>
      <c r="H483" s="58"/>
    </row>
    <row r="484">
      <c r="C484" s="58"/>
      <c r="D484" s="58"/>
      <c r="E484" s="58"/>
      <c r="F484" s="58"/>
      <c r="G484" s="58"/>
      <c r="H484" s="58"/>
    </row>
    <row r="485">
      <c r="C485" s="58"/>
      <c r="D485" s="58"/>
      <c r="E485" s="58"/>
      <c r="F485" s="58"/>
      <c r="G485" s="58"/>
      <c r="H485" s="58"/>
    </row>
    <row r="486">
      <c r="C486" s="58"/>
      <c r="D486" s="58"/>
      <c r="E486" s="58"/>
      <c r="F486" s="58"/>
      <c r="G486" s="58"/>
      <c r="H486" s="58"/>
    </row>
    <row r="487">
      <c r="C487" s="58"/>
      <c r="D487" s="58"/>
      <c r="E487" s="58"/>
      <c r="F487" s="58"/>
      <c r="G487" s="58"/>
      <c r="H487" s="58"/>
    </row>
    <row r="488">
      <c r="C488" s="58"/>
      <c r="D488" s="58"/>
      <c r="E488" s="58"/>
      <c r="F488" s="58"/>
      <c r="G488" s="58"/>
      <c r="H488" s="58"/>
    </row>
    <row r="489">
      <c r="C489" s="58"/>
      <c r="D489" s="58"/>
      <c r="E489" s="58"/>
      <c r="F489" s="58"/>
      <c r="G489" s="58"/>
      <c r="H489" s="58"/>
    </row>
    <row r="490">
      <c r="C490" s="58"/>
      <c r="D490" s="58"/>
      <c r="E490" s="58"/>
      <c r="F490" s="58"/>
      <c r="G490" s="58"/>
      <c r="H490" s="58"/>
    </row>
    <row r="491">
      <c r="C491" s="58"/>
      <c r="D491" s="58"/>
      <c r="E491" s="58"/>
      <c r="F491" s="58"/>
      <c r="G491" s="58"/>
      <c r="H491" s="58"/>
    </row>
    <row r="492">
      <c r="C492" s="58"/>
      <c r="D492" s="58"/>
      <c r="E492" s="58"/>
      <c r="F492" s="58"/>
      <c r="G492" s="58"/>
      <c r="H492" s="58"/>
    </row>
    <row r="493">
      <c r="C493" s="58"/>
      <c r="D493" s="58"/>
      <c r="E493" s="58"/>
      <c r="F493" s="58"/>
      <c r="G493" s="58"/>
      <c r="H493" s="58"/>
    </row>
    <row r="494">
      <c r="C494" s="58"/>
      <c r="D494" s="58"/>
      <c r="E494" s="58"/>
      <c r="F494" s="58"/>
      <c r="G494" s="58"/>
      <c r="H494" s="58"/>
    </row>
    <row r="495">
      <c r="C495" s="58"/>
      <c r="D495" s="58"/>
      <c r="E495" s="58"/>
      <c r="F495" s="58"/>
      <c r="G495" s="58"/>
      <c r="H495" s="58"/>
    </row>
    <row r="496">
      <c r="C496" s="58"/>
      <c r="D496" s="58"/>
      <c r="E496" s="58"/>
      <c r="F496" s="58"/>
      <c r="G496" s="58"/>
      <c r="H496" s="58"/>
    </row>
    <row r="497">
      <c r="C497" s="58"/>
      <c r="D497" s="58"/>
      <c r="E497" s="58"/>
      <c r="F497" s="58"/>
      <c r="G497" s="58"/>
      <c r="H497" s="58"/>
    </row>
    <row r="498">
      <c r="C498" s="58"/>
      <c r="D498" s="58"/>
      <c r="E498" s="58"/>
      <c r="F498" s="58"/>
      <c r="G498" s="58"/>
      <c r="H498" s="58"/>
    </row>
    <row r="499">
      <c r="C499" s="58"/>
      <c r="D499" s="58"/>
      <c r="E499" s="58"/>
      <c r="F499" s="58"/>
      <c r="G499" s="58"/>
      <c r="H499" s="58"/>
    </row>
    <row r="500">
      <c r="C500" s="58"/>
      <c r="D500" s="58"/>
      <c r="E500" s="58"/>
      <c r="F500" s="58"/>
      <c r="G500" s="58"/>
      <c r="H500" s="58"/>
    </row>
    <row r="501">
      <c r="C501" s="58"/>
      <c r="D501" s="58"/>
      <c r="E501" s="58"/>
      <c r="F501" s="58"/>
      <c r="G501" s="58"/>
      <c r="H501" s="58"/>
    </row>
    <row r="502">
      <c r="C502" s="58"/>
      <c r="D502" s="58"/>
      <c r="E502" s="58"/>
      <c r="F502" s="58"/>
      <c r="G502" s="58"/>
      <c r="H502" s="58"/>
    </row>
    <row r="503">
      <c r="C503" s="58"/>
      <c r="D503" s="58"/>
      <c r="E503" s="58"/>
      <c r="F503" s="58"/>
      <c r="G503" s="58"/>
      <c r="H503" s="58"/>
    </row>
    <row r="504">
      <c r="C504" s="58"/>
      <c r="D504" s="58"/>
      <c r="E504" s="58"/>
      <c r="F504" s="58"/>
      <c r="G504" s="58"/>
      <c r="H504" s="58"/>
    </row>
    <row r="505">
      <c r="C505" s="58"/>
      <c r="D505" s="58"/>
      <c r="E505" s="58"/>
      <c r="F505" s="58"/>
      <c r="G505" s="58"/>
      <c r="H505" s="58"/>
    </row>
    <row r="506">
      <c r="C506" s="58"/>
      <c r="D506" s="58"/>
      <c r="E506" s="58"/>
      <c r="F506" s="58"/>
      <c r="G506" s="58"/>
      <c r="H506" s="58"/>
    </row>
    <row r="507">
      <c r="C507" s="58"/>
      <c r="D507" s="58"/>
      <c r="E507" s="58"/>
      <c r="F507" s="58"/>
      <c r="G507" s="58"/>
      <c r="H507" s="58"/>
    </row>
    <row r="508">
      <c r="C508" s="58"/>
      <c r="D508" s="58"/>
      <c r="E508" s="58"/>
      <c r="F508" s="58"/>
      <c r="G508" s="58"/>
      <c r="H508" s="58"/>
    </row>
    <row r="509">
      <c r="C509" s="58"/>
      <c r="D509" s="58"/>
      <c r="E509" s="58"/>
      <c r="F509" s="58"/>
      <c r="G509" s="58"/>
      <c r="H509" s="58"/>
    </row>
    <row r="510">
      <c r="C510" s="58"/>
      <c r="D510" s="58"/>
      <c r="E510" s="58"/>
      <c r="F510" s="58"/>
      <c r="G510" s="58"/>
      <c r="H510" s="58"/>
    </row>
    <row r="511">
      <c r="C511" s="58"/>
      <c r="D511" s="58"/>
      <c r="E511" s="58"/>
      <c r="F511" s="58"/>
      <c r="G511" s="58"/>
      <c r="H511" s="58"/>
    </row>
    <row r="512">
      <c r="C512" s="58"/>
      <c r="D512" s="58"/>
      <c r="E512" s="58"/>
      <c r="F512" s="58"/>
      <c r="G512" s="58"/>
      <c r="H512" s="58"/>
    </row>
    <row r="513">
      <c r="C513" s="58"/>
      <c r="D513" s="58"/>
      <c r="E513" s="58"/>
      <c r="F513" s="58"/>
      <c r="G513" s="58"/>
      <c r="H513" s="58"/>
    </row>
    <row r="514">
      <c r="C514" s="58"/>
      <c r="D514" s="58"/>
      <c r="E514" s="58"/>
      <c r="F514" s="58"/>
      <c r="G514" s="58"/>
      <c r="H514" s="58"/>
    </row>
    <row r="515">
      <c r="C515" s="58"/>
      <c r="D515" s="58"/>
      <c r="E515" s="58"/>
      <c r="F515" s="58"/>
      <c r="G515" s="58"/>
      <c r="H515" s="58"/>
    </row>
    <row r="516">
      <c r="C516" s="58"/>
      <c r="D516" s="58"/>
      <c r="E516" s="58"/>
      <c r="F516" s="58"/>
      <c r="G516" s="58"/>
      <c r="H516" s="58"/>
    </row>
    <row r="517">
      <c r="C517" s="58"/>
      <c r="D517" s="58"/>
      <c r="E517" s="58"/>
      <c r="F517" s="58"/>
      <c r="G517" s="58"/>
      <c r="H517" s="58"/>
    </row>
    <row r="518">
      <c r="C518" s="58"/>
      <c r="D518" s="58"/>
      <c r="E518" s="58"/>
      <c r="F518" s="58"/>
      <c r="G518" s="58"/>
      <c r="H518" s="58"/>
    </row>
    <row r="519">
      <c r="C519" s="58"/>
      <c r="D519" s="58"/>
      <c r="E519" s="58"/>
      <c r="F519" s="58"/>
      <c r="G519" s="58"/>
      <c r="H519" s="58"/>
    </row>
    <row r="520">
      <c r="C520" s="58"/>
      <c r="D520" s="58"/>
      <c r="E520" s="58"/>
      <c r="F520" s="58"/>
      <c r="G520" s="58"/>
      <c r="H520" s="58"/>
    </row>
    <row r="521">
      <c r="C521" s="58"/>
      <c r="D521" s="58"/>
      <c r="E521" s="58"/>
      <c r="F521" s="58"/>
      <c r="G521" s="58"/>
      <c r="H521" s="58"/>
    </row>
    <row r="522">
      <c r="C522" s="58"/>
      <c r="D522" s="58"/>
      <c r="E522" s="58"/>
      <c r="F522" s="58"/>
      <c r="G522" s="58"/>
      <c r="H522" s="58"/>
    </row>
    <row r="523">
      <c r="C523" s="58"/>
      <c r="D523" s="58"/>
      <c r="E523" s="58"/>
      <c r="F523" s="58"/>
      <c r="G523" s="58"/>
      <c r="H523" s="58"/>
    </row>
    <row r="524">
      <c r="C524" s="58"/>
      <c r="D524" s="58"/>
      <c r="E524" s="58"/>
      <c r="F524" s="58"/>
      <c r="G524" s="58"/>
      <c r="H524" s="58"/>
    </row>
    <row r="525">
      <c r="C525" s="58"/>
      <c r="D525" s="58"/>
      <c r="E525" s="58"/>
      <c r="F525" s="58"/>
      <c r="G525" s="58"/>
      <c r="H525" s="58"/>
    </row>
    <row r="526">
      <c r="C526" s="58"/>
      <c r="D526" s="58"/>
      <c r="E526" s="58"/>
      <c r="F526" s="58"/>
      <c r="G526" s="58"/>
      <c r="H526" s="58"/>
    </row>
    <row r="527">
      <c r="C527" s="58"/>
      <c r="D527" s="58"/>
      <c r="E527" s="58"/>
      <c r="F527" s="58"/>
      <c r="G527" s="58"/>
      <c r="H527" s="58"/>
    </row>
    <row r="528">
      <c r="C528" s="58"/>
      <c r="D528" s="58"/>
      <c r="E528" s="58"/>
      <c r="F528" s="58"/>
      <c r="G528" s="58"/>
      <c r="H528" s="58"/>
    </row>
    <row r="529">
      <c r="C529" s="58"/>
      <c r="D529" s="58"/>
      <c r="E529" s="58"/>
      <c r="F529" s="58"/>
      <c r="G529" s="58"/>
      <c r="H529" s="58"/>
    </row>
    <row r="530">
      <c r="C530" s="58"/>
      <c r="D530" s="58"/>
      <c r="E530" s="58"/>
      <c r="F530" s="58"/>
      <c r="G530" s="58"/>
      <c r="H530" s="58"/>
    </row>
    <row r="531">
      <c r="C531" s="58"/>
      <c r="D531" s="58"/>
      <c r="E531" s="58"/>
      <c r="F531" s="58"/>
      <c r="G531" s="58"/>
      <c r="H531" s="58"/>
    </row>
    <row r="532">
      <c r="C532" s="58"/>
      <c r="D532" s="58"/>
      <c r="E532" s="58"/>
      <c r="F532" s="58"/>
      <c r="G532" s="58"/>
      <c r="H532" s="58"/>
    </row>
    <row r="533">
      <c r="C533" s="58"/>
      <c r="D533" s="58"/>
      <c r="E533" s="58"/>
      <c r="F533" s="58"/>
      <c r="G533" s="58"/>
      <c r="H533" s="58"/>
    </row>
    <row r="534">
      <c r="C534" s="58"/>
      <c r="D534" s="58"/>
      <c r="E534" s="58"/>
      <c r="F534" s="58"/>
      <c r="G534" s="58"/>
      <c r="H534" s="58"/>
    </row>
    <row r="535">
      <c r="C535" s="58"/>
      <c r="D535" s="58"/>
      <c r="E535" s="58"/>
      <c r="F535" s="58"/>
      <c r="G535" s="58"/>
      <c r="H535" s="58"/>
    </row>
    <row r="536">
      <c r="C536" s="58"/>
      <c r="D536" s="58"/>
      <c r="E536" s="58"/>
      <c r="F536" s="58"/>
      <c r="G536" s="58"/>
      <c r="H536" s="58"/>
    </row>
    <row r="537">
      <c r="C537" s="58"/>
      <c r="D537" s="58"/>
      <c r="E537" s="58"/>
      <c r="F537" s="58"/>
      <c r="G537" s="58"/>
      <c r="H537" s="58"/>
    </row>
    <row r="538">
      <c r="C538" s="58"/>
      <c r="D538" s="58"/>
      <c r="E538" s="58"/>
      <c r="F538" s="58"/>
      <c r="G538" s="58"/>
      <c r="H538" s="58"/>
    </row>
    <row r="539">
      <c r="C539" s="58"/>
      <c r="D539" s="58"/>
      <c r="E539" s="58"/>
      <c r="F539" s="58"/>
      <c r="G539" s="58"/>
      <c r="H539" s="58"/>
    </row>
    <row r="540">
      <c r="C540" s="58"/>
      <c r="D540" s="58"/>
      <c r="E540" s="58"/>
      <c r="F540" s="58"/>
      <c r="G540" s="58"/>
      <c r="H540" s="58"/>
    </row>
    <row r="541">
      <c r="C541" s="58"/>
      <c r="D541" s="58"/>
      <c r="E541" s="58"/>
      <c r="F541" s="58"/>
      <c r="G541" s="58"/>
      <c r="H541" s="58"/>
    </row>
    <row r="542">
      <c r="C542" s="58"/>
      <c r="D542" s="58"/>
      <c r="E542" s="58"/>
      <c r="F542" s="58"/>
      <c r="G542" s="58"/>
      <c r="H542" s="58"/>
    </row>
    <row r="543">
      <c r="C543" s="58"/>
      <c r="D543" s="58"/>
      <c r="E543" s="58"/>
      <c r="F543" s="58"/>
      <c r="G543" s="58"/>
      <c r="H543" s="58"/>
    </row>
    <row r="544">
      <c r="C544" s="58"/>
      <c r="D544" s="58"/>
      <c r="E544" s="58"/>
      <c r="F544" s="58"/>
      <c r="G544" s="58"/>
      <c r="H544" s="58"/>
    </row>
    <row r="545">
      <c r="C545" s="58"/>
      <c r="D545" s="58"/>
      <c r="E545" s="58"/>
      <c r="F545" s="58"/>
      <c r="G545" s="58"/>
      <c r="H545" s="58"/>
    </row>
    <row r="546">
      <c r="C546" s="58"/>
      <c r="D546" s="58"/>
      <c r="E546" s="58"/>
      <c r="F546" s="58"/>
      <c r="G546" s="58"/>
      <c r="H546" s="58"/>
    </row>
    <row r="547">
      <c r="C547" s="58"/>
      <c r="D547" s="58"/>
      <c r="E547" s="58"/>
      <c r="F547" s="58"/>
      <c r="G547" s="58"/>
      <c r="H547" s="58"/>
    </row>
    <row r="548">
      <c r="C548" s="58"/>
      <c r="D548" s="58"/>
      <c r="E548" s="58"/>
      <c r="F548" s="58"/>
      <c r="G548" s="58"/>
      <c r="H548" s="58"/>
    </row>
    <row r="549">
      <c r="C549" s="58"/>
      <c r="D549" s="58"/>
      <c r="E549" s="58"/>
      <c r="F549" s="58"/>
      <c r="G549" s="58"/>
      <c r="H549" s="58"/>
    </row>
    <row r="550">
      <c r="C550" s="58"/>
      <c r="D550" s="58"/>
      <c r="E550" s="58"/>
      <c r="F550" s="58"/>
      <c r="G550" s="58"/>
      <c r="H550" s="58"/>
    </row>
    <row r="551">
      <c r="C551" s="58"/>
      <c r="D551" s="58"/>
      <c r="E551" s="58"/>
      <c r="F551" s="58"/>
      <c r="G551" s="58"/>
      <c r="H551" s="58"/>
    </row>
    <row r="552">
      <c r="C552" s="58"/>
      <c r="D552" s="58"/>
      <c r="E552" s="58"/>
      <c r="F552" s="58"/>
      <c r="G552" s="58"/>
      <c r="H552" s="58"/>
    </row>
    <row r="553">
      <c r="C553" s="58"/>
      <c r="D553" s="58"/>
      <c r="E553" s="58"/>
      <c r="F553" s="58"/>
      <c r="G553" s="58"/>
      <c r="H553" s="58"/>
    </row>
    <row r="554">
      <c r="C554" s="58"/>
      <c r="D554" s="58"/>
      <c r="E554" s="58"/>
      <c r="F554" s="58"/>
      <c r="G554" s="58"/>
      <c r="H554" s="58"/>
    </row>
    <row r="555">
      <c r="C555" s="58"/>
      <c r="D555" s="58"/>
      <c r="E555" s="58"/>
      <c r="F555" s="58"/>
      <c r="G555" s="58"/>
      <c r="H555" s="58"/>
    </row>
    <row r="556">
      <c r="C556" s="58"/>
      <c r="D556" s="58"/>
      <c r="E556" s="58"/>
      <c r="F556" s="58"/>
      <c r="G556" s="58"/>
      <c r="H556" s="58"/>
    </row>
    <row r="557">
      <c r="C557" s="58"/>
      <c r="D557" s="58"/>
      <c r="E557" s="58"/>
      <c r="F557" s="58"/>
      <c r="G557" s="58"/>
      <c r="H557" s="58"/>
    </row>
    <row r="558">
      <c r="C558" s="58"/>
      <c r="D558" s="58"/>
      <c r="E558" s="58"/>
      <c r="F558" s="58"/>
      <c r="G558" s="58"/>
      <c r="H558" s="58"/>
    </row>
    <row r="559">
      <c r="C559" s="58"/>
      <c r="D559" s="58"/>
      <c r="E559" s="58"/>
      <c r="F559" s="58"/>
      <c r="G559" s="58"/>
      <c r="H559" s="58"/>
    </row>
    <row r="560">
      <c r="C560" s="58"/>
      <c r="D560" s="58"/>
      <c r="E560" s="58"/>
      <c r="F560" s="58"/>
      <c r="G560" s="58"/>
      <c r="H560" s="58"/>
    </row>
    <row r="561">
      <c r="C561" s="58"/>
      <c r="D561" s="58"/>
      <c r="E561" s="58"/>
      <c r="F561" s="58"/>
      <c r="G561" s="58"/>
      <c r="H561" s="58"/>
    </row>
    <row r="562">
      <c r="C562" s="58"/>
      <c r="D562" s="58"/>
      <c r="E562" s="58"/>
      <c r="F562" s="58"/>
      <c r="G562" s="58"/>
      <c r="H562" s="58"/>
    </row>
    <row r="563">
      <c r="C563" s="58"/>
      <c r="D563" s="58"/>
      <c r="E563" s="58"/>
      <c r="F563" s="58"/>
      <c r="G563" s="58"/>
      <c r="H563" s="58"/>
    </row>
    <row r="564">
      <c r="C564" s="58"/>
      <c r="D564" s="58"/>
      <c r="E564" s="58"/>
      <c r="F564" s="58"/>
      <c r="G564" s="58"/>
      <c r="H564" s="58"/>
    </row>
    <row r="565">
      <c r="C565" s="58"/>
      <c r="D565" s="58"/>
      <c r="E565" s="58"/>
      <c r="F565" s="58"/>
      <c r="G565" s="58"/>
      <c r="H565" s="58"/>
    </row>
    <row r="566">
      <c r="C566" s="58"/>
      <c r="D566" s="58"/>
      <c r="E566" s="58"/>
      <c r="F566" s="58"/>
      <c r="G566" s="58"/>
      <c r="H566" s="58"/>
    </row>
    <row r="567">
      <c r="C567" s="58"/>
      <c r="D567" s="58"/>
      <c r="E567" s="58"/>
      <c r="F567" s="58"/>
      <c r="G567" s="58"/>
      <c r="H567" s="58"/>
    </row>
    <row r="568">
      <c r="C568" s="58"/>
      <c r="D568" s="58"/>
      <c r="E568" s="58"/>
      <c r="F568" s="58"/>
      <c r="G568" s="58"/>
      <c r="H568" s="58"/>
    </row>
    <row r="569">
      <c r="C569" s="58"/>
      <c r="D569" s="58"/>
      <c r="E569" s="58"/>
      <c r="F569" s="58"/>
      <c r="G569" s="58"/>
      <c r="H569" s="58"/>
    </row>
    <row r="570">
      <c r="C570" s="58"/>
      <c r="D570" s="58"/>
      <c r="E570" s="58"/>
      <c r="F570" s="58"/>
      <c r="G570" s="58"/>
      <c r="H570" s="58"/>
    </row>
    <row r="571">
      <c r="C571" s="58"/>
      <c r="D571" s="58"/>
      <c r="E571" s="58"/>
      <c r="F571" s="58"/>
      <c r="G571" s="58"/>
      <c r="H571" s="58"/>
    </row>
    <row r="572">
      <c r="C572" s="58"/>
      <c r="D572" s="58"/>
      <c r="E572" s="58"/>
      <c r="F572" s="58"/>
      <c r="G572" s="58"/>
      <c r="H572" s="58"/>
    </row>
    <row r="573">
      <c r="C573" s="58"/>
      <c r="D573" s="58"/>
      <c r="E573" s="58"/>
      <c r="F573" s="58"/>
      <c r="G573" s="58"/>
      <c r="H573" s="58"/>
    </row>
    <row r="574">
      <c r="C574" s="58"/>
      <c r="D574" s="58"/>
      <c r="E574" s="58"/>
      <c r="F574" s="58"/>
      <c r="G574" s="58"/>
      <c r="H574" s="58"/>
    </row>
    <row r="575">
      <c r="C575" s="58"/>
      <c r="D575" s="58"/>
      <c r="E575" s="58"/>
      <c r="F575" s="58"/>
      <c r="G575" s="58"/>
      <c r="H575" s="58"/>
    </row>
    <row r="576">
      <c r="C576" s="58"/>
      <c r="D576" s="58"/>
      <c r="E576" s="58"/>
      <c r="F576" s="58"/>
      <c r="G576" s="58"/>
      <c r="H576" s="58"/>
    </row>
    <row r="577">
      <c r="C577" s="58"/>
      <c r="D577" s="58"/>
      <c r="E577" s="58"/>
      <c r="F577" s="58"/>
      <c r="G577" s="58"/>
      <c r="H577" s="58"/>
    </row>
    <row r="578">
      <c r="C578" s="58"/>
      <c r="D578" s="58"/>
      <c r="E578" s="58"/>
      <c r="F578" s="58"/>
      <c r="G578" s="58"/>
      <c r="H578" s="58"/>
    </row>
    <row r="579">
      <c r="C579" s="58"/>
      <c r="D579" s="58"/>
      <c r="E579" s="58"/>
      <c r="F579" s="58"/>
      <c r="G579" s="58"/>
      <c r="H579" s="58"/>
    </row>
    <row r="580">
      <c r="C580" s="58"/>
      <c r="D580" s="58"/>
      <c r="E580" s="58"/>
      <c r="F580" s="58"/>
      <c r="G580" s="58"/>
      <c r="H580" s="58"/>
    </row>
    <row r="581">
      <c r="C581" s="58"/>
      <c r="D581" s="58"/>
      <c r="E581" s="58"/>
      <c r="F581" s="58"/>
      <c r="G581" s="58"/>
      <c r="H581" s="58"/>
    </row>
    <row r="582">
      <c r="C582" s="58"/>
      <c r="D582" s="58"/>
      <c r="E582" s="58"/>
      <c r="F582" s="58"/>
      <c r="G582" s="58"/>
      <c r="H582" s="58"/>
    </row>
    <row r="583">
      <c r="C583" s="58"/>
      <c r="D583" s="58"/>
      <c r="E583" s="58"/>
      <c r="F583" s="58"/>
      <c r="G583" s="58"/>
      <c r="H583" s="58"/>
    </row>
    <row r="584">
      <c r="C584" s="58"/>
      <c r="D584" s="58"/>
      <c r="E584" s="58"/>
      <c r="F584" s="58"/>
      <c r="G584" s="58"/>
      <c r="H584" s="58"/>
    </row>
    <row r="585">
      <c r="C585" s="58"/>
      <c r="D585" s="58"/>
      <c r="E585" s="58"/>
      <c r="F585" s="58"/>
      <c r="G585" s="58"/>
      <c r="H585" s="58"/>
    </row>
    <row r="586">
      <c r="C586" s="58"/>
      <c r="D586" s="58"/>
      <c r="E586" s="58"/>
      <c r="F586" s="58"/>
      <c r="G586" s="58"/>
      <c r="H586" s="58"/>
    </row>
    <row r="587">
      <c r="C587" s="58"/>
      <c r="D587" s="58"/>
      <c r="E587" s="58"/>
      <c r="F587" s="58"/>
      <c r="G587" s="58"/>
      <c r="H587" s="58"/>
    </row>
    <row r="588">
      <c r="C588" s="58"/>
      <c r="D588" s="58"/>
      <c r="E588" s="58"/>
      <c r="F588" s="58"/>
      <c r="G588" s="58"/>
      <c r="H588" s="58"/>
    </row>
    <row r="589">
      <c r="C589" s="58"/>
      <c r="D589" s="58"/>
      <c r="E589" s="58"/>
      <c r="F589" s="58"/>
      <c r="G589" s="58"/>
      <c r="H589" s="58"/>
    </row>
    <row r="590">
      <c r="C590" s="58"/>
      <c r="D590" s="58"/>
      <c r="E590" s="58"/>
      <c r="F590" s="58"/>
      <c r="G590" s="58"/>
      <c r="H590" s="58"/>
    </row>
    <row r="591">
      <c r="C591" s="58"/>
      <c r="D591" s="58"/>
      <c r="E591" s="58"/>
      <c r="F591" s="58"/>
      <c r="G591" s="58"/>
      <c r="H591" s="58"/>
    </row>
    <row r="592">
      <c r="C592" s="58"/>
      <c r="D592" s="58"/>
      <c r="E592" s="58"/>
      <c r="F592" s="58"/>
      <c r="G592" s="58"/>
      <c r="H592" s="58"/>
    </row>
    <row r="593">
      <c r="C593" s="58"/>
      <c r="D593" s="58"/>
      <c r="E593" s="58"/>
      <c r="F593" s="58"/>
      <c r="G593" s="58"/>
      <c r="H593" s="58"/>
    </row>
    <row r="594">
      <c r="C594" s="58"/>
      <c r="D594" s="58"/>
      <c r="E594" s="58"/>
      <c r="F594" s="58"/>
      <c r="G594" s="58"/>
      <c r="H594" s="58"/>
    </row>
    <row r="595">
      <c r="C595" s="58"/>
      <c r="D595" s="58"/>
      <c r="E595" s="58"/>
      <c r="F595" s="58"/>
      <c r="G595" s="58"/>
      <c r="H595" s="58"/>
    </row>
    <row r="596">
      <c r="C596" s="58"/>
      <c r="D596" s="58"/>
      <c r="E596" s="58"/>
      <c r="F596" s="58"/>
      <c r="G596" s="58"/>
      <c r="H596" s="58"/>
    </row>
    <row r="597">
      <c r="C597" s="58"/>
      <c r="D597" s="58"/>
      <c r="E597" s="58"/>
      <c r="F597" s="58"/>
      <c r="G597" s="58"/>
      <c r="H597" s="58"/>
    </row>
    <row r="598">
      <c r="C598" s="58"/>
      <c r="D598" s="58"/>
      <c r="E598" s="58"/>
      <c r="F598" s="58"/>
      <c r="G598" s="58"/>
      <c r="H598" s="58"/>
    </row>
    <row r="599">
      <c r="C599" s="58"/>
      <c r="D599" s="58"/>
      <c r="E599" s="58"/>
      <c r="F599" s="58"/>
      <c r="G599" s="58"/>
      <c r="H599" s="58"/>
    </row>
    <row r="600">
      <c r="C600" s="58"/>
      <c r="D600" s="58"/>
      <c r="E600" s="58"/>
      <c r="F600" s="58"/>
      <c r="G600" s="58"/>
      <c r="H600" s="58"/>
    </row>
    <row r="601">
      <c r="C601" s="58"/>
      <c r="D601" s="58"/>
      <c r="E601" s="58"/>
      <c r="F601" s="58"/>
      <c r="G601" s="58"/>
      <c r="H601" s="58"/>
    </row>
    <row r="602">
      <c r="C602" s="58"/>
      <c r="D602" s="58"/>
      <c r="E602" s="58"/>
      <c r="F602" s="58"/>
      <c r="G602" s="58"/>
      <c r="H602" s="58"/>
    </row>
    <row r="603">
      <c r="C603" s="58"/>
      <c r="D603" s="58"/>
      <c r="E603" s="58"/>
      <c r="F603" s="58"/>
      <c r="G603" s="58"/>
      <c r="H603" s="58"/>
    </row>
    <row r="604">
      <c r="C604" s="58"/>
      <c r="D604" s="58"/>
      <c r="E604" s="58"/>
      <c r="F604" s="58"/>
      <c r="G604" s="58"/>
      <c r="H604" s="58"/>
    </row>
    <row r="605">
      <c r="C605" s="58"/>
      <c r="D605" s="58"/>
      <c r="E605" s="58"/>
      <c r="F605" s="58"/>
      <c r="G605" s="58"/>
      <c r="H605" s="58"/>
    </row>
    <row r="606">
      <c r="C606" s="58"/>
      <c r="D606" s="58"/>
      <c r="E606" s="58"/>
      <c r="F606" s="58"/>
      <c r="G606" s="58"/>
      <c r="H606" s="58"/>
    </row>
    <row r="607">
      <c r="C607" s="58"/>
      <c r="D607" s="58"/>
      <c r="E607" s="58"/>
      <c r="F607" s="58"/>
      <c r="G607" s="58"/>
      <c r="H607" s="58"/>
    </row>
    <row r="608">
      <c r="C608" s="58"/>
      <c r="D608" s="58"/>
      <c r="E608" s="58"/>
      <c r="F608" s="58"/>
      <c r="G608" s="58"/>
      <c r="H608" s="58"/>
    </row>
    <row r="609">
      <c r="C609" s="58"/>
      <c r="D609" s="58"/>
      <c r="E609" s="58"/>
      <c r="F609" s="58"/>
      <c r="G609" s="58"/>
      <c r="H609" s="58"/>
    </row>
    <row r="610">
      <c r="C610" s="58"/>
      <c r="D610" s="58"/>
      <c r="E610" s="58"/>
      <c r="F610" s="58"/>
      <c r="G610" s="58"/>
      <c r="H610" s="58"/>
    </row>
    <row r="611">
      <c r="C611" s="58"/>
      <c r="D611" s="58"/>
      <c r="E611" s="58"/>
      <c r="F611" s="58"/>
      <c r="G611" s="58"/>
      <c r="H611" s="58"/>
    </row>
    <row r="612">
      <c r="C612" s="58"/>
      <c r="D612" s="58"/>
      <c r="E612" s="58"/>
      <c r="F612" s="58"/>
      <c r="G612" s="58"/>
      <c r="H612" s="58"/>
    </row>
    <row r="613">
      <c r="C613" s="58"/>
      <c r="D613" s="58"/>
      <c r="E613" s="58"/>
      <c r="F613" s="58"/>
      <c r="G613" s="58"/>
      <c r="H613" s="58"/>
    </row>
    <row r="614">
      <c r="C614" s="58"/>
      <c r="D614" s="58"/>
      <c r="E614" s="58"/>
      <c r="F614" s="58"/>
      <c r="G614" s="58"/>
      <c r="H614" s="58"/>
    </row>
    <row r="615">
      <c r="C615" s="58"/>
      <c r="D615" s="58"/>
      <c r="E615" s="58"/>
      <c r="F615" s="58"/>
      <c r="G615" s="58"/>
      <c r="H615" s="58"/>
    </row>
    <row r="616">
      <c r="C616" s="58"/>
      <c r="D616" s="58"/>
      <c r="E616" s="58"/>
      <c r="F616" s="58"/>
      <c r="G616" s="58"/>
      <c r="H616" s="58"/>
    </row>
    <row r="617">
      <c r="C617" s="58"/>
      <c r="D617" s="58"/>
      <c r="E617" s="58"/>
      <c r="F617" s="58"/>
      <c r="G617" s="58"/>
      <c r="H617" s="58"/>
    </row>
    <row r="618">
      <c r="C618" s="58"/>
      <c r="D618" s="58"/>
      <c r="E618" s="58"/>
      <c r="F618" s="58"/>
      <c r="G618" s="58"/>
      <c r="H618" s="58"/>
    </row>
    <row r="619">
      <c r="C619" s="58"/>
      <c r="D619" s="58"/>
      <c r="E619" s="58"/>
      <c r="F619" s="58"/>
      <c r="G619" s="58"/>
      <c r="H619" s="58"/>
    </row>
    <row r="620">
      <c r="C620" s="58"/>
      <c r="D620" s="58"/>
      <c r="E620" s="58"/>
      <c r="F620" s="58"/>
      <c r="G620" s="58"/>
      <c r="H620" s="58"/>
    </row>
    <row r="621">
      <c r="C621" s="58"/>
      <c r="D621" s="58"/>
      <c r="E621" s="58"/>
      <c r="F621" s="58"/>
      <c r="G621" s="58"/>
      <c r="H621" s="58"/>
    </row>
    <row r="622">
      <c r="C622" s="58"/>
      <c r="D622" s="58"/>
      <c r="E622" s="58"/>
      <c r="F622" s="58"/>
      <c r="G622" s="58"/>
      <c r="H622" s="58"/>
    </row>
    <row r="623">
      <c r="C623" s="58"/>
      <c r="D623" s="58"/>
      <c r="E623" s="58"/>
      <c r="F623" s="58"/>
      <c r="G623" s="58"/>
      <c r="H623" s="58"/>
    </row>
    <row r="624">
      <c r="C624" s="58"/>
      <c r="D624" s="58"/>
      <c r="E624" s="58"/>
      <c r="F624" s="58"/>
      <c r="G624" s="58"/>
      <c r="H624" s="58"/>
    </row>
    <row r="625">
      <c r="C625" s="58"/>
      <c r="D625" s="58"/>
      <c r="E625" s="58"/>
      <c r="F625" s="58"/>
      <c r="G625" s="58"/>
      <c r="H625" s="58"/>
    </row>
    <row r="626">
      <c r="C626" s="58"/>
      <c r="D626" s="58"/>
      <c r="E626" s="58"/>
      <c r="F626" s="58"/>
      <c r="G626" s="58"/>
      <c r="H626" s="58"/>
    </row>
    <row r="627">
      <c r="C627" s="58"/>
      <c r="D627" s="58"/>
      <c r="E627" s="58"/>
      <c r="F627" s="58"/>
      <c r="G627" s="58"/>
      <c r="H627" s="58"/>
    </row>
    <row r="628">
      <c r="C628" s="58"/>
      <c r="D628" s="58"/>
      <c r="E628" s="58"/>
      <c r="F628" s="58"/>
      <c r="G628" s="58"/>
      <c r="H628" s="58"/>
    </row>
    <row r="629">
      <c r="C629" s="58"/>
      <c r="D629" s="58"/>
      <c r="E629" s="58"/>
      <c r="F629" s="58"/>
      <c r="G629" s="58"/>
      <c r="H629" s="58"/>
    </row>
    <row r="630">
      <c r="C630" s="58"/>
      <c r="D630" s="58"/>
      <c r="E630" s="58"/>
      <c r="F630" s="58"/>
      <c r="G630" s="58"/>
      <c r="H630" s="58"/>
    </row>
    <row r="631">
      <c r="C631" s="58"/>
      <c r="D631" s="58"/>
      <c r="E631" s="58"/>
      <c r="F631" s="58"/>
      <c r="G631" s="58"/>
      <c r="H631" s="58"/>
    </row>
    <row r="632">
      <c r="C632" s="58"/>
      <c r="D632" s="58"/>
      <c r="E632" s="58"/>
      <c r="F632" s="58"/>
      <c r="G632" s="58"/>
      <c r="H632" s="58"/>
    </row>
    <row r="633">
      <c r="C633" s="58"/>
      <c r="D633" s="58"/>
      <c r="E633" s="58"/>
      <c r="F633" s="58"/>
      <c r="G633" s="58"/>
      <c r="H633" s="58"/>
    </row>
    <row r="634">
      <c r="C634" s="58"/>
      <c r="D634" s="58"/>
      <c r="E634" s="58"/>
      <c r="F634" s="58"/>
      <c r="G634" s="58"/>
      <c r="H634" s="58"/>
    </row>
    <row r="635">
      <c r="C635" s="58"/>
      <c r="D635" s="58"/>
      <c r="E635" s="58"/>
      <c r="F635" s="58"/>
      <c r="G635" s="58"/>
      <c r="H635" s="58"/>
    </row>
    <row r="636">
      <c r="C636" s="58"/>
      <c r="D636" s="58"/>
      <c r="E636" s="58"/>
      <c r="F636" s="58"/>
      <c r="G636" s="58"/>
      <c r="H636" s="58"/>
    </row>
    <row r="637">
      <c r="C637" s="58"/>
      <c r="D637" s="58"/>
      <c r="E637" s="58"/>
      <c r="F637" s="58"/>
      <c r="G637" s="58"/>
      <c r="H637" s="58"/>
    </row>
    <row r="638">
      <c r="C638" s="58"/>
      <c r="D638" s="58"/>
      <c r="E638" s="58"/>
      <c r="F638" s="58"/>
      <c r="G638" s="58"/>
      <c r="H638" s="58"/>
    </row>
    <row r="639">
      <c r="C639" s="58"/>
      <c r="D639" s="58"/>
      <c r="E639" s="58"/>
      <c r="F639" s="58"/>
      <c r="G639" s="58"/>
      <c r="H639" s="58"/>
    </row>
    <row r="640">
      <c r="C640" s="58"/>
      <c r="D640" s="58"/>
      <c r="E640" s="58"/>
      <c r="F640" s="58"/>
      <c r="G640" s="58"/>
      <c r="H640" s="58"/>
    </row>
    <row r="641">
      <c r="C641" s="58"/>
      <c r="D641" s="58"/>
      <c r="E641" s="58"/>
      <c r="F641" s="58"/>
      <c r="G641" s="58"/>
      <c r="H641" s="58"/>
    </row>
    <row r="642">
      <c r="C642" s="58"/>
      <c r="D642" s="58"/>
      <c r="E642" s="58"/>
      <c r="F642" s="58"/>
      <c r="G642" s="58"/>
      <c r="H642" s="58"/>
    </row>
    <row r="643">
      <c r="C643" s="58"/>
      <c r="D643" s="58"/>
      <c r="E643" s="58"/>
      <c r="F643" s="58"/>
      <c r="G643" s="58"/>
      <c r="H643" s="58"/>
    </row>
    <row r="644">
      <c r="C644" s="58"/>
      <c r="D644" s="58"/>
      <c r="E644" s="58"/>
      <c r="F644" s="58"/>
      <c r="G644" s="58"/>
      <c r="H644" s="58"/>
    </row>
    <row r="645">
      <c r="C645" s="58"/>
      <c r="D645" s="58"/>
      <c r="E645" s="58"/>
      <c r="F645" s="58"/>
      <c r="G645" s="58"/>
      <c r="H645" s="58"/>
    </row>
    <row r="646">
      <c r="C646" s="58"/>
      <c r="D646" s="58"/>
      <c r="E646" s="58"/>
      <c r="F646" s="58"/>
      <c r="G646" s="58"/>
      <c r="H646" s="58"/>
    </row>
    <row r="647">
      <c r="C647" s="58"/>
      <c r="D647" s="58"/>
      <c r="E647" s="58"/>
      <c r="F647" s="58"/>
      <c r="G647" s="58"/>
      <c r="H647" s="58"/>
    </row>
    <row r="648">
      <c r="C648" s="58"/>
      <c r="D648" s="58"/>
      <c r="E648" s="58"/>
      <c r="F648" s="58"/>
      <c r="G648" s="58"/>
      <c r="H648" s="58"/>
    </row>
    <row r="649">
      <c r="C649" s="58"/>
      <c r="D649" s="58"/>
      <c r="E649" s="58"/>
      <c r="F649" s="58"/>
      <c r="G649" s="58"/>
      <c r="H649" s="58"/>
    </row>
    <row r="650">
      <c r="C650" s="58"/>
      <c r="D650" s="58"/>
      <c r="E650" s="58"/>
      <c r="F650" s="58"/>
      <c r="G650" s="58"/>
      <c r="H650" s="58"/>
    </row>
    <row r="651">
      <c r="C651" s="58"/>
      <c r="D651" s="58"/>
      <c r="E651" s="58"/>
      <c r="F651" s="58"/>
      <c r="G651" s="58"/>
      <c r="H651" s="58"/>
    </row>
    <row r="652">
      <c r="C652" s="58"/>
      <c r="D652" s="58"/>
      <c r="E652" s="58"/>
      <c r="F652" s="58"/>
      <c r="G652" s="58"/>
      <c r="H652" s="58"/>
    </row>
    <row r="653">
      <c r="C653" s="58"/>
      <c r="D653" s="58"/>
      <c r="E653" s="58"/>
      <c r="F653" s="58"/>
      <c r="G653" s="58"/>
      <c r="H653" s="58"/>
    </row>
    <row r="654">
      <c r="C654" s="58"/>
      <c r="D654" s="58"/>
      <c r="E654" s="58"/>
      <c r="F654" s="58"/>
      <c r="G654" s="58"/>
      <c r="H654" s="58"/>
    </row>
    <row r="655">
      <c r="C655" s="58"/>
      <c r="D655" s="58"/>
      <c r="E655" s="58"/>
      <c r="F655" s="58"/>
      <c r="G655" s="58"/>
      <c r="H655" s="58"/>
    </row>
    <row r="656">
      <c r="C656" s="58"/>
      <c r="D656" s="58"/>
      <c r="E656" s="58"/>
      <c r="F656" s="58"/>
      <c r="G656" s="58"/>
      <c r="H656" s="58"/>
    </row>
    <row r="657">
      <c r="C657" s="58"/>
      <c r="D657" s="58"/>
      <c r="E657" s="58"/>
      <c r="F657" s="58"/>
      <c r="G657" s="58"/>
      <c r="H657" s="58"/>
    </row>
    <row r="658">
      <c r="C658" s="58"/>
      <c r="D658" s="58"/>
      <c r="E658" s="58"/>
      <c r="F658" s="58"/>
      <c r="G658" s="58"/>
      <c r="H658" s="58"/>
    </row>
    <row r="659">
      <c r="C659" s="58"/>
      <c r="D659" s="58"/>
      <c r="E659" s="58"/>
      <c r="F659" s="58"/>
      <c r="G659" s="58"/>
      <c r="H659" s="58"/>
    </row>
    <row r="660">
      <c r="C660" s="58"/>
      <c r="D660" s="58"/>
      <c r="E660" s="58"/>
      <c r="F660" s="58"/>
      <c r="G660" s="58"/>
      <c r="H660" s="58"/>
    </row>
    <row r="661">
      <c r="C661" s="58"/>
      <c r="D661" s="58"/>
      <c r="E661" s="58"/>
      <c r="F661" s="58"/>
      <c r="G661" s="58"/>
      <c r="H661" s="58"/>
    </row>
    <row r="662">
      <c r="C662" s="58"/>
      <c r="D662" s="58"/>
      <c r="E662" s="58"/>
      <c r="F662" s="58"/>
      <c r="G662" s="58"/>
      <c r="H662" s="58"/>
    </row>
    <row r="663">
      <c r="C663" s="58"/>
      <c r="D663" s="58"/>
      <c r="E663" s="58"/>
      <c r="F663" s="58"/>
      <c r="G663" s="58"/>
      <c r="H663" s="58"/>
    </row>
    <row r="664">
      <c r="C664" s="58"/>
      <c r="D664" s="58"/>
      <c r="E664" s="58"/>
      <c r="F664" s="58"/>
      <c r="G664" s="58"/>
      <c r="H664" s="58"/>
    </row>
    <row r="665">
      <c r="C665" s="58"/>
      <c r="D665" s="58"/>
      <c r="E665" s="58"/>
      <c r="F665" s="58"/>
      <c r="G665" s="58"/>
      <c r="H665" s="58"/>
    </row>
    <row r="666">
      <c r="C666" s="58"/>
      <c r="D666" s="58"/>
      <c r="E666" s="58"/>
      <c r="F666" s="58"/>
      <c r="G666" s="58"/>
      <c r="H666" s="58"/>
    </row>
    <row r="667">
      <c r="C667" s="58"/>
      <c r="D667" s="58"/>
      <c r="E667" s="58"/>
      <c r="F667" s="58"/>
      <c r="G667" s="58"/>
      <c r="H667" s="58"/>
    </row>
    <row r="668">
      <c r="C668" s="58"/>
      <c r="D668" s="58"/>
      <c r="E668" s="58"/>
      <c r="F668" s="58"/>
      <c r="G668" s="58"/>
      <c r="H668" s="58"/>
    </row>
    <row r="669">
      <c r="C669" s="58"/>
      <c r="D669" s="58"/>
      <c r="E669" s="58"/>
      <c r="F669" s="58"/>
      <c r="G669" s="58"/>
      <c r="H669" s="58"/>
    </row>
    <row r="670">
      <c r="C670" s="58"/>
      <c r="D670" s="58"/>
      <c r="E670" s="58"/>
      <c r="F670" s="58"/>
      <c r="G670" s="58"/>
      <c r="H670" s="58"/>
    </row>
    <row r="671">
      <c r="C671" s="58"/>
      <c r="D671" s="58"/>
      <c r="E671" s="58"/>
      <c r="F671" s="58"/>
      <c r="G671" s="58"/>
      <c r="H671" s="58"/>
    </row>
    <row r="672">
      <c r="C672" s="58"/>
      <c r="D672" s="58"/>
      <c r="E672" s="58"/>
      <c r="F672" s="58"/>
      <c r="G672" s="58"/>
      <c r="H672" s="58"/>
    </row>
    <row r="673">
      <c r="C673" s="58"/>
      <c r="D673" s="58"/>
      <c r="E673" s="58"/>
      <c r="F673" s="58"/>
      <c r="G673" s="58"/>
      <c r="H673" s="58"/>
    </row>
    <row r="674">
      <c r="C674" s="58"/>
      <c r="D674" s="58"/>
      <c r="E674" s="58"/>
      <c r="F674" s="58"/>
      <c r="G674" s="58"/>
      <c r="H674" s="58"/>
    </row>
    <row r="675">
      <c r="C675" s="58"/>
      <c r="D675" s="58"/>
      <c r="E675" s="58"/>
      <c r="F675" s="58"/>
      <c r="G675" s="58"/>
      <c r="H675" s="58"/>
    </row>
    <row r="676">
      <c r="C676" s="58"/>
      <c r="D676" s="58"/>
      <c r="E676" s="58"/>
      <c r="F676" s="58"/>
      <c r="G676" s="58"/>
      <c r="H676" s="58"/>
    </row>
    <row r="677">
      <c r="C677" s="58"/>
      <c r="D677" s="58"/>
      <c r="E677" s="58"/>
      <c r="F677" s="58"/>
      <c r="G677" s="58"/>
      <c r="H677" s="58"/>
    </row>
    <row r="678">
      <c r="C678" s="58"/>
      <c r="D678" s="58"/>
      <c r="E678" s="58"/>
      <c r="F678" s="58"/>
      <c r="G678" s="58"/>
      <c r="H678" s="58"/>
    </row>
    <row r="679">
      <c r="C679" s="58"/>
      <c r="D679" s="58"/>
      <c r="E679" s="58"/>
      <c r="F679" s="58"/>
      <c r="G679" s="58"/>
      <c r="H679" s="58"/>
    </row>
    <row r="680">
      <c r="C680" s="58"/>
      <c r="D680" s="58"/>
      <c r="E680" s="58"/>
      <c r="F680" s="58"/>
      <c r="G680" s="58"/>
      <c r="H680" s="58"/>
    </row>
    <row r="681">
      <c r="C681" s="58"/>
      <c r="D681" s="58"/>
      <c r="E681" s="58"/>
      <c r="F681" s="58"/>
      <c r="G681" s="58"/>
      <c r="H681" s="58"/>
    </row>
    <row r="682">
      <c r="C682" s="58"/>
      <c r="D682" s="58"/>
      <c r="E682" s="58"/>
      <c r="F682" s="58"/>
      <c r="G682" s="58"/>
      <c r="H682" s="58"/>
    </row>
    <row r="683">
      <c r="C683" s="58"/>
      <c r="D683" s="58"/>
      <c r="E683" s="58"/>
      <c r="F683" s="58"/>
      <c r="G683" s="58"/>
      <c r="H683" s="58"/>
    </row>
    <row r="684">
      <c r="C684" s="58"/>
      <c r="D684" s="58"/>
      <c r="E684" s="58"/>
      <c r="F684" s="58"/>
      <c r="G684" s="58"/>
      <c r="H684" s="58"/>
    </row>
    <row r="685">
      <c r="C685" s="58"/>
      <c r="D685" s="58"/>
      <c r="E685" s="58"/>
      <c r="F685" s="58"/>
      <c r="G685" s="58"/>
      <c r="H685" s="58"/>
    </row>
    <row r="686">
      <c r="C686" s="58"/>
      <c r="D686" s="58"/>
      <c r="E686" s="58"/>
      <c r="F686" s="58"/>
      <c r="G686" s="58"/>
      <c r="H686" s="58"/>
    </row>
    <row r="687">
      <c r="C687" s="58"/>
      <c r="D687" s="58"/>
      <c r="E687" s="58"/>
      <c r="F687" s="58"/>
      <c r="G687" s="58"/>
      <c r="H687" s="58"/>
    </row>
    <row r="688">
      <c r="C688" s="58"/>
      <c r="D688" s="58"/>
      <c r="E688" s="58"/>
      <c r="F688" s="58"/>
      <c r="G688" s="58"/>
      <c r="H688" s="58"/>
    </row>
    <row r="689">
      <c r="C689" s="58"/>
      <c r="D689" s="58"/>
      <c r="E689" s="58"/>
      <c r="F689" s="58"/>
      <c r="G689" s="58"/>
      <c r="H689" s="58"/>
    </row>
    <row r="690">
      <c r="C690" s="58"/>
      <c r="D690" s="58"/>
      <c r="E690" s="58"/>
      <c r="F690" s="58"/>
      <c r="G690" s="58"/>
      <c r="H690" s="58"/>
    </row>
    <row r="691">
      <c r="C691" s="58"/>
      <c r="D691" s="58"/>
      <c r="E691" s="58"/>
      <c r="F691" s="58"/>
      <c r="G691" s="58"/>
      <c r="H691" s="58"/>
    </row>
    <row r="692">
      <c r="C692" s="58"/>
      <c r="D692" s="58"/>
      <c r="E692" s="58"/>
      <c r="F692" s="58"/>
      <c r="G692" s="58"/>
      <c r="H692" s="58"/>
    </row>
    <row r="693">
      <c r="C693" s="58"/>
      <c r="D693" s="58"/>
      <c r="E693" s="58"/>
      <c r="F693" s="58"/>
      <c r="G693" s="58"/>
      <c r="H693" s="58"/>
    </row>
    <row r="694">
      <c r="C694" s="58"/>
      <c r="D694" s="58"/>
      <c r="E694" s="58"/>
      <c r="F694" s="58"/>
      <c r="G694" s="58"/>
      <c r="H694" s="58"/>
    </row>
    <row r="695">
      <c r="C695" s="58"/>
      <c r="D695" s="58"/>
      <c r="E695" s="58"/>
      <c r="F695" s="58"/>
      <c r="G695" s="58"/>
      <c r="H695" s="58"/>
    </row>
    <row r="696">
      <c r="C696" s="58"/>
      <c r="D696" s="58"/>
      <c r="E696" s="58"/>
      <c r="F696" s="58"/>
      <c r="G696" s="58"/>
      <c r="H696" s="58"/>
    </row>
    <row r="697">
      <c r="C697" s="58"/>
      <c r="D697" s="58"/>
      <c r="E697" s="58"/>
      <c r="F697" s="58"/>
      <c r="G697" s="58"/>
      <c r="H697" s="58"/>
    </row>
    <row r="698">
      <c r="C698" s="58"/>
      <c r="D698" s="58"/>
      <c r="E698" s="58"/>
      <c r="F698" s="58"/>
      <c r="G698" s="58"/>
      <c r="H698" s="58"/>
    </row>
    <row r="699">
      <c r="C699" s="58"/>
      <c r="D699" s="58"/>
      <c r="E699" s="58"/>
      <c r="F699" s="58"/>
      <c r="G699" s="58"/>
      <c r="H699" s="58"/>
    </row>
    <row r="700">
      <c r="C700" s="58"/>
      <c r="D700" s="58"/>
      <c r="E700" s="58"/>
      <c r="F700" s="58"/>
      <c r="G700" s="58"/>
      <c r="H700" s="58"/>
    </row>
    <row r="701">
      <c r="C701" s="58"/>
      <c r="D701" s="58"/>
      <c r="E701" s="58"/>
      <c r="F701" s="58"/>
      <c r="G701" s="58"/>
      <c r="H701" s="58"/>
    </row>
    <row r="702">
      <c r="C702" s="58"/>
      <c r="D702" s="58"/>
      <c r="E702" s="58"/>
      <c r="F702" s="58"/>
      <c r="G702" s="58"/>
      <c r="H702" s="58"/>
    </row>
    <row r="703">
      <c r="C703" s="58"/>
      <c r="D703" s="58"/>
      <c r="E703" s="58"/>
      <c r="F703" s="58"/>
      <c r="G703" s="58"/>
      <c r="H703" s="58"/>
    </row>
    <row r="704">
      <c r="C704" s="58"/>
      <c r="D704" s="58"/>
      <c r="E704" s="58"/>
      <c r="F704" s="58"/>
      <c r="G704" s="58"/>
      <c r="H704" s="58"/>
    </row>
    <row r="705">
      <c r="C705" s="58"/>
      <c r="D705" s="58"/>
      <c r="E705" s="58"/>
      <c r="F705" s="58"/>
      <c r="G705" s="58"/>
      <c r="H705" s="58"/>
    </row>
    <row r="706">
      <c r="C706" s="58"/>
      <c r="D706" s="58"/>
      <c r="E706" s="58"/>
      <c r="F706" s="58"/>
      <c r="G706" s="58"/>
      <c r="H706" s="58"/>
    </row>
    <row r="707">
      <c r="C707" s="58"/>
      <c r="D707" s="58"/>
      <c r="E707" s="58"/>
      <c r="F707" s="58"/>
      <c r="G707" s="58"/>
      <c r="H707" s="58"/>
    </row>
    <row r="708">
      <c r="C708" s="58"/>
      <c r="D708" s="58"/>
      <c r="E708" s="58"/>
      <c r="F708" s="58"/>
      <c r="G708" s="58"/>
      <c r="H708" s="58"/>
    </row>
    <row r="709">
      <c r="C709" s="58"/>
      <c r="D709" s="58"/>
      <c r="E709" s="58"/>
      <c r="F709" s="58"/>
      <c r="G709" s="58"/>
      <c r="H709" s="58"/>
    </row>
    <row r="710">
      <c r="C710" s="58"/>
      <c r="D710" s="58"/>
      <c r="E710" s="58"/>
      <c r="F710" s="58"/>
      <c r="G710" s="58"/>
      <c r="H710" s="58"/>
    </row>
    <row r="711">
      <c r="C711" s="58"/>
      <c r="D711" s="58"/>
      <c r="E711" s="58"/>
      <c r="F711" s="58"/>
      <c r="G711" s="58"/>
      <c r="H711" s="58"/>
    </row>
    <row r="712">
      <c r="C712" s="58"/>
      <c r="D712" s="58"/>
      <c r="E712" s="58"/>
      <c r="F712" s="58"/>
      <c r="G712" s="58"/>
      <c r="H712" s="58"/>
    </row>
    <row r="713">
      <c r="C713" s="58"/>
      <c r="D713" s="58"/>
      <c r="E713" s="58"/>
      <c r="F713" s="58"/>
      <c r="G713" s="58"/>
      <c r="H713" s="58"/>
    </row>
    <row r="714">
      <c r="C714" s="58"/>
      <c r="D714" s="58"/>
      <c r="E714" s="58"/>
      <c r="F714" s="58"/>
      <c r="G714" s="58"/>
      <c r="H714" s="58"/>
    </row>
    <row r="715">
      <c r="C715" s="58"/>
      <c r="D715" s="58"/>
      <c r="E715" s="58"/>
      <c r="F715" s="58"/>
      <c r="G715" s="58"/>
      <c r="H715" s="58"/>
    </row>
    <row r="716">
      <c r="C716" s="58"/>
      <c r="D716" s="58"/>
      <c r="E716" s="58"/>
      <c r="F716" s="58"/>
      <c r="G716" s="58"/>
      <c r="H716" s="58"/>
    </row>
    <row r="717">
      <c r="C717" s="58"/>
      <c r="D717" s="58"/>
      <c r="E717" s="58"/>
      <c r="F717" s="58"/>
      <c r="G717" s="58"/>
      <c r="H717" s="58"/>
    </row>
    <row r="718">
      <c r="C718" s="58"/>
      <c r="D718" s="58"/>
      <c r="E718" s="58"/>
      <c r="F718" s="58"/>
      <c r="G718" s="58"/>
      <c r="H718" s="58"/>
    </row>
    <row r="719">
      <c r="C719" s="58"/>
      <c r="D719" s="58"/>
      <c r="E719" s="58"/>
      <c r="F719" s="58"/>
      <c r="G719" s="58"/>
      <c r="H719" s="58"/>
    </row>
    <row r="720">
      <c r="C720" s="58"/>
      <c r="D720" s="58"/>
      <c r="E720" s="58"/>
      <c r="F720" s="58"/>
      <c r="G720" s="58"/>
      <c r="H720" s="58"/>
    </row>
    <row r="721">
      <c r="C721" s="58"/>
      <c r="D721" s="58"/>
      <c r="E721" s="58"/>
      <c r="F721" s="58"/>
      <c r="G721" s="58"/>
      <c r="H721" s="58"/>
    </row>
    <row r="722">
      <c r="C722" s="58"/>
      <c r="D722" s="58"/>
      <c r="E722" s="58"/>
      <c r="F722" s="58"/>
      <c r="G722" s="58"/>
      <c r="H722" s="58"/>
    </row>
    <row r="723">
      <c r="C723" s="58"/>
      <c r="D723" s="58"/>
      <c r="E723" s="58"/>
      <c r="F723" s="58"/>
      <c r="G723" s="58"/>
      <c r="H723" s="58"/>
    </row>
    <row r="724">
      <c r="C724" s="58"/>
      <c r="D724" s="58"/>
      <c r="E724" s="58"/>
      <c r="F724" s="58"/>
      <c r="G724" s="58"/>
      <c r="H724" s="58"/>
    </row>
    <row r="725">
      <c r="C725" s="58"/>
      <c r="D725" s="58"/>
      <c r="E725" s="58"/>
      <c r="F725" s="58"/>
      <c r="G725" s="58"/>
      <c r="H725" s="58"/>
    </row>
    <row r="726">
      <c r="C726" s="58"/>
      <c r="D726" s="58"/>
      <c r="E726" s="58"/>
      <c r="F726" s="58"/>
      <c r="G726" s="58"/>
      <c r="H726" s="58"/>
    </row>
    <row r="727">
      <c r="C727" s="58"/>
      <c r="D727" s="58"/>
      <c r="E727" s="58"/>
      <c r="F727" s="58"/>
      <c r="G727" s="58"/>
      <c r="H727" s="58"/>
    </row>
    <row r="728">
      <c r="C728" s="58"/>
      <c r="D728" s="58"/>
      <c r="E728" s="58"/>
      <c r="F728" s="58"/>
      <c r="G728" s="58"/>
      <c r="H728" s="58"/>
    </row>
    <row r="729">
      <c r="C729" s="58"/>
      <c r="D729" s="58"/>
      <c r="E729" s="58"/>
      <c r="F729" s="58"/>
      <c r="G729" s="58"/>
      <c r="H729" s="58"/>
    </row>
    <row r="730">
      <c r="C730" s="58"/>
      <c r="D730" s="58"/>
      <c r="E730" s="58"/>
      <c r="F730" s="58"/>
      <c r="G730" s="58"/>
      <c r="H730" s="58"/>
    </row>
    <row r="731">
      <c r="C731" s="58"/>
      <c r="D731" s="58"/>
      <c r="E731" s="58"/>
      <c r="F731" s="58"/>
      <c r="G731" s="58"/>
      <c r="H731" s="58"/>
    </row>
    <row r="732">
      <c r="C732" s="58"/>
      <c r="D732" s="58"/>
      <c r="E732" s="58"/>
      <c r="F732" s="58"/>
      <c r="G732" s="58"/>
      <c r="H732" s="58"/>
    </row>
    <row r="733">
      <c r="C733" s="58"/>
      <c r="D733" s="58"/>
      <c r="E733" s="58"/>
      <c r="F733" s="58"/>
      <c r="G733" s="58"/>
      <c r="H733" s="58"/>
    </row>
    <row r="734">
      <c r="C734" s="58"/>
      <c r="D734" s="58"/>
      <c r="E734" s="58"/>
      <c r="F734" s="58"/>
      <c r="G734" s="58"/>
      <c r="H734" s="58"/>
    </row>
    <row r="735">
      <c r="C735" s="58"/>
      <c r="D735" s="58"/>
      <c r="E735" s="58"/>
      <c r="F735" s="58"/>
      <c r="G735" s="58"/>
      <c r="H735" s="58"/>
    </row>
    <row r="736">
      <c r="C736" s="58"/>
      <c r="D736" s="58"/>
      <c r="E736" s="58"/>
      <c r="F736" s="58"/>
      <c r="G736" s="58"/>
      <c r="H736" s="58"/>
    </row>
    <row r="737">
      <c r="C737" s="58"/>
      <c r="D737" s="58"/>
      <c r="E737" s="58"/>
      <c r="F737" s="58"/>
      <c r="G737" s="58"/>
      <c r="H737" s="58"/>
    </row>
    <row r="738">
      <c r="C738" s="58"/>
      <c r="D738" s="58"/>
      <c r="E738" s="58"/>
      <c r="F738" s="58"/>
      <c r="G738" s="58"/>
      <c r="H738" s="58"/>
    </row>
    <row r="739">
      <c r="C739" s="58"/>
      <c r="D739" s="58"/>
      <c r="E739" s="58"/>
      <c r="F739" s="58"/>
      <c r="G739" s="58"/>
      <c r="H739" s="58"/>
    </row>
    <row r="740">
      <c r="C740" s="58"/>
      <c r="D740" s="58"/>
      <c r="E740" s="58"/>
      <c r="F740" s="58"/>
      <c r="G740" s="58"/>
      <c r="H740" s="58"/>
    </row>
    <row r="741">
      <c r="C741" s="58"/>
      <c r="D741" s="58"/>
      <c r="E741" s="58"/>
      <c r="F741" s="58"/>
      <c r="G741" s="58"/>
      <c r="H741" s="58"/>
    </row>
    <row r="742">
      <c r="C742" s="58"/>
      <c r="D742" s="58"/>
      <c r="E742" s="58"/>
      <c r="F742" s="58"/>
      <c r="G742" s="58"/>
      <c r="H742" s="58"/>
    </row>
    <row r="743">
      <c r="C743" s="58"/>
      <c r="D743" s="58"/>
      <c r="E743" s="58"/>
      <c r="F743" s="58"/>
      <c r="G743" s="58"/>
      <c r="H743" s="58"/>
    </row>
    <row r="744">
      <c r="C744" s="58"/>
      <c r="D744" s="58"/>
      <c r="E744" s="58"/>
      <c r="F744" s="58"/>
      <c r="G744" s="58"/>
      <c r="H744" s="58"/>
    </row>
    <row r="745">
      <c r="C745" s="58"/>
      <c r="D745" s="58"/>
      <c r="E745" s="58"/>
      <c r="F745" s="58"/>
      <c r="G745" s="58"/>
      <c r="H745" s="58"/>
    </row>
    <row r="746">
      <c r="C746" s="58"/>
      <c r="D746" s="58"/>
      <c r="E746" s="58"/>
      <c r="F746" s="58"/>
      <c r="G746" s="58"/>
      <c r="H746" s="58"/>
    </row>
    <row r="747">
      <c r="C747" s="58"/>
      <c r="D747" s="58"/>
      <c r="E747" s="58"/>
      <c r="F747" s="58"/>
      <c r="G747" s="58"/>
      <c r="H747" s="58"/>
    </row>
    <row r="748">
      <c r="C748" s="58"/>
      <c r="D748" s="58"/>
      <c r="E748" s="58"/>
      <c r="F748" s="58"/>
      <c r="G748" s="58"/>
      <c r="H748" s="58"/>
    </row>
    <row r="749">
      <c r="C749" s="58"/>
      <c r="D749" s="58"/>
      <c r="E749" s="58"/>
      <c r="F749" s="58"/>
      <c r="G749" s="58"/>
      <c r="H749" s="58"/>
    </row>
    <row r="750">
      <c r="C750" s="58"/>
      <c r="D750" s="58"/>
      <c r="E750" s="58"/>
      <c r="F750" s="58"/>
      <c r="G750" s="58"/>
      <c r="H750" s="58"/>
    </row>
    <row r="751">
      <c r="C751" s="58"/>
      <c r="D751" s="58"/>
      <c r="E751" s="58"/>
      <c r="F751" s="58"/>
      <c r="G751" s="58"/>
      <c r="H751" s="58"/>
    </row>
    <row r="752">
      <c r="C752" s="58"/>
      <c r="D752" s="58"/>
      <c r="E752" s="58"/>
      <c r="F752" s="58"/>
      <c r="G752" s="58"/>
      <c r="H752" s="58"/>
    </row>
    <row r="753">
      <c r="C753" s="58"/>
      <c r="D753" s="58"/>
      <c r="E753" s="58"/>
      <c r="F753" s="58"/>
      <c r="G753" s="58"/>
      <c r="H753" s="58"/>
    </row>
    <row r="754">
      <c r="C754" s="58"/>
      <c r="D754" s="58"/>
      <c r="E754" s="58"/>
      <c r="F754" s="58"/>
      <c r="G754" s="58"/>
      <c r="H754" s="58"/>
    </row>
    <row r="755">
      <c r="C755" s="58"/>
      <c r="D755" s="58"/>
      <c r="E755" s="58"/>
      <c r="F755" s="58"/>
      <c r="G755" s="58"/>
      <c r="H755" s="58"/>
    </row>
    <row r="756">
      <c r="C756" s="58"/>
      <c r="D756" s="58"/>
      <c r="E756" s="58"/>
      <c r="F756" s="58"/>
      <c r="G756" s="58"/>
      <c r="H756" s="58"/>
    </row>
    <row r="757">
      <c r="C757" s="58"/>
      <c r="D757" s="58"/>
      <c r="E757" s="58"/>
      <c r="F757" s="58"/>
      <c r="G757" s="58"/>
      <c r="H757" s="58"/>
    </row>
    <row r="758">
      <c r="C758" s="58"/>
      <c r="D758" s="58"/>
      <c r="E758" s="58"/>
      <c r="F758" s="58"/>
      <c r="G758" s="58"/>
      <c r="H758" s="58"/>
    </row>
    <row r="759">
      <c r="C759" s="58"/>
      <c r="D759" s="58"/>
      <c r="E759" s="58"/>
      <c r="F759" s="58"/>
      <c r="G759" s="58"/>
      <c r="H759" s="58"/>
    </row>
    <row r="760">
      <c r="C760" s="58"/>
      <c r="D760" s="58"/>
      <c r="E760" s="58"/>
      <c r="F760" s="58"/>
      <c r="G760" s="58"/>
      <c r="H760" s="58"/>
    </row>
    <row r="761">
      <c r="C761" s="58"/>
      <c r="D761" s="58"/>
      <c r="E761" s="58"/>
      <c r="F761" s="58"/>
      <c r="G761" s="58"/>
      <c r="H761" s="58"/>
    </row>
    <row r="762">
      <c r="C762" s="58"/>
      <c r="D762" s="58"/>
      <c r="E762" s="58"/>
      <c r="F762" s="58"/>
      <c r="G762" s="58"/>
      <c r="H762" s="58"/>
    </row>
    <row r="763">
      <c r="C763" s="58"/>
      <c r="D763" s="58"/>
      <c r="E763" s="58"/>
      <c r="F763" s="58"/>
      <c r="G763" s="58"/>
      <c r="H763" s="58"/>
    </row>
    <row r="764">
      <c r="C764" s="58"/>
      <c r="D764" s="58"/>
      <c r="E764" s="58"/>
      <c r="F764" s="58"/>
      <c r="G764" s="58"/>
      <c r="H764" s="58"/>
    </row>
    <row r="765">
      <c r="C765" s="58"/>
      <c r="D765" s="58"/>
      <c r="E765" s="58"/>
      <c r="F765" s="58"/>
      <c r="G765" s="58"/>
      <c r="H765" s="58"/>
    </row>
    <row r="766">
      <c r="C766" s="58"/>
      <c r="D766" s="58"/>
      <c r="E766" s="58"/>
      <c r="F766" s="58"/>
      <c r="G766" s="58"/>
      <c r="H766" s="58"/>
    </row>
    <row r="767">
      <c r="C767" s="58"/>
      <c r="D767" s="58"/>
      <c r="E767" s="58"/>
      <c r="F767" s="58"/>
      <c r="G767" s="58"/>
      <c r="H767" s="58"/>
    </row>
    <row r="768">
      <c r="C768" s="58"/>
      <c r="D768" s="58"/>
      <c r="E768" s="58"/>
      <c r="F768" s="58"/>
      <c r="G768" s="58"/>
      <c r="H768" s="58"/>
    </row>
    <row r="769">
      <c r="C769" s="58"/>
      <c r="D769" s="58"/>
      <c r="E769" s="58"/>
      <c r="F769" s="58"/>
      <c r="G769" s="58"/>
      <c r="H769" s="58"/>
    </row>
    <row r="770">
      <c r="C770" s="58"/>
      <c r="D770" s="58"/>
      <c r="E770" s="58"/>
      <c r="F770" s="58"/>
      <c r="G770" s="58"/>
      <c r="H770" s="58"/>
    </row>
    <row r="771">
      <c r="C771" s="58"/>
      <c r="D771" s="58"/>
      <c r="E771" s="58"/>
      <c r="F771" s="58"/>
      <c r="G771" s="58"/>
      <c r="H771" s="58"/>
    </row>
    <row r="772">
      <c r="C772" s="58"/>
      <c r="D772" s="58"/>
      <c r="E772" s="58"/>
      <c r="F772" s="58"/>
      <c r="G772" s="58"/>
      <c r="H772" s="58"/>
    </row>
    <row r="773">
      <c r="C773" s="58"/>
      <c r="D773" s="58"/>
      <c r="E773" s="58"/>
      <c r="F773" s="58"/>
      <c r="G773" s="58"/>
      <c r="H773" s="58"/>
    </row>
    <row r="774">
      <c r="C774" s="58"/>
      <c r="D774" s="58"/>
      <c r="E774" s="58"/>
      <c r="F774" s="58"/>
      <c r="G774" s="58"/>
      <c r="H774" s="58"/>
    </row>
    <row r="775">
      <c r="C775" s="58"/>
      <c r="D775" s="58"/>
      <c r="E775" s="58"/>
      <c r="F775" s="58"/>
      <c r="G775" s="58"/>
      <c r="H775" s="58"/>
    </row>
    <row r="776">
      <c r="C776" s="58"/>
      <c r="D776" s="58"/>
      <c r="E776" s="58"/>
      <c r="F776" s="58"/>
      <c r="G776" s="58"/>
      <c r="H776" s="58"/>
    </row>
    <row r="777">
      <c r="C777" s="58"/>
      <c r="D777" s="58"/>
      <c r="E777" s="58"/>
      <c r="F777" s="58"/>
      <c r="G777" s="58"/>
      <c r="H777" s="58"/>
    </row>
    <row r="778">
      <c r="C778" s="58"/>
      <c r="D778" s="58"/>
      <c r="E778" s="58"/>
      <c r="F778" s="58"/>
      <c r="G778" s="58"/>
      <c r="H778" s="58"/>
    </row>
    <row r="779">
      <c r="C779" s="58"/>
      <c r="D779" s="58"/>
      <c r="E779" s="58"/>
      <c r="F779" s="58"/>
      <c r="G779" s="58"/>
      <c r="H779" s="58"/>
    </row>
    <row r="780">
      <c r="C780" s="58"/>
      <c r="D780" s="58"/>
      <c r="E780" s="58"/>
      <c r="F780" s="58"/>
      <c r="G780" s="58"/>
      <c r="H780" s="58"/>
    </row>
    <row r="781">
      <c r="C781" s="58"/>
      <c r="D781" s="58"/>
      <c r="E781" s="58"/>
      <c r="F781" s="58"/>
      <c r="G781" s="58"/>
      <c r="H781" s="58"/>
    </row>
    <row r="782">
      <c r="C782" s="58"/>
      <c r="D782" s="58"/>
      <c r="E782" s="58"/>
      <c r="F782" s="58"/>
      <c r="G782" s="58"/>
      <c r="H782" s="58"/>
    </row>
    <row r="783">
      <c r="C783" s="58"/>
      <c r="D783" s="58"/>
      <c r="E783" s="58"/>
      <c r="F783" s="58"/>
      <c r="G783" s="58"/>
      <c r="H783" s="58"/>
    </row>
    <row r="784">
      <c r="C784" s="58"/>
      <c r="D784" s="58"/>
      <c r="E784" s="58"/>
      <c r="F784" s="58"/>
      <c r="G784" s="58"/>
      <c r="H784" s="58"/>
    </row>
    <row r="785">
      <c r="C785" s="58"/>
      <c r="D785" s="58"/>
      <c r="E785" s="58"/>
      <c r="F785" s="58"/>
      <c r="G785" s="58"/>
      <c r="H785" s="58"/>
    </row>
    <row r="786">
      <c r="C786" s="58"/>
      <c r="D786" s="58"/>
      <c r="E786" s="58"/>
      <c r="F786" s="58"/>
      <c r="G786" s="58"/>
      <c r="H786" s="58"/>
    </row>
    <row r="787">
      <c r="C787" s="58"/>
      <c r="D787" s="58"/>
      <c r="E787" s="58"/>
      <c r="F787" s="58"/>
      <c r="G787" s="58"/>
      <c r="H787" s="58"/>
    </row>
    <row r="788">
      <c r="C788" s="58"/>
      <c r="D788" s="58"/>
      <c r="E788" s="58"/>
      <c r="F788" s="58"/>
      <c r="G788" s="58"/>
      <c r="H788" s="58"/>
    </row>
    <row r="789">
      <c r="C789" s="58"/>
      <c r="D789" s="58"/>
      <c r="E789" s="58"/>
      <c r="F789" s="58"/>
      <c r="G789" s="58"/>
      <c r="H789" s="58"/>
    </row>
    <row r="790">
      <c r="C790" s="58"/>
      <c r="D790" s="58"/>
      <c r="E790" s="58"/>
      <c r="F790" s="58"/>
      <c r="G790" s="58"/>
      <c r="H790" s="58"/>
    </row>
    <row r="791">
      <c r="C791" s="58"/>
      <c r="D791" s="58"/>
      <c r="E791" s="58"/>
      <c r="F791" s="58"/>
      <c r="G791" s="58"/>
      <c r="H791" s="58"/>
    </row>
    <row r="792">
      <c r="C792" s="58"/>
      <c r="D792" s="58"/>
      <c r="E792" s="58"/>
      <c r="F792" s="58"/>
      <c r="G792" s="58"/>
      <c r="H792" s="58"/>
    </row>
    <row r="793">
      <c r="C793" s="58"/>
      <c r="D793" s="58"/>
      <c r="E793" s="58"/>
      <c r="F793" s="58"/>
      <c r="G793" s="58"/>
      <c r="H793" s="58"/>
    </row>
    <row r="794">
      <c r="C794" s="58"/>
      <c r="D794" s="58"/>
      <c r="E794" s="58"/>
      <c r="F794" s="58"/>
      <c r="G794" s="58"/>
      <c r="H794" s="58"/>
    </row>
    <row r="795">
      <c r="C795" s="58"/>
      <c r="D795" s="58"/>
      <c r="E795" s="58"/>
      <c r="F795" s="58"/>
      <c r="G795" s="58"/>
      <c r="H795" s="58"/>
    </row>
    <row r="796">
      <c r="C796" s="58"/>
      <c r="D796" s="58"/>
      <c r="E796" s="58"/>
      <c r="F796" s="58"/>
      <c r="G796" s="58"/>
      <c r="H796" s="58"/>
    </row>
    <row r="797">
      <c r="C797" s="58"/>
      <c r="D797" s="58"/>
      <c r="E797" s="58"/>
      <c r="F797" s="58"/>
      <c r="G797" s="58"/>
      <c r="H797" s="58"/>
    </row>
    <row r="798">
      <c r="C798" s="58"/>
      <c r="D798" s="58"/>
      <c r="E798" s="58"/>
      <c r="F798" s="58"/>
      <c r="G798" s="58"/>
      <c r="H798" s="58"/>
    </row>
    <row r="799">
      <c r="C799" s="58"/>
      <c r="D799" s="58"/>
      <c r="E799" s="58"/>
      <c r="F799" s="58"/>
      <c r="G799" s="58"/>
      <c r="H799" s="58"/>
    </row>
    <row r="800">
      <c r="C800" s="58"/>
      <c r="D800" s="58"/>
      <c r="E800" s="58"/>
      <c r="F800" s="58"/>
      <c r="G800" s="58"/>
      <c r="H800" s="58"/>
    </row>
    <row r="801">
      <c r="C801" s="58"/>
      <c r="D801" s="58"/>
      <c r="E801" s="58"/>
      <c r="F801" s="58"/>
      <c r="G801" s="58"/>
      <c r="H801" s="58"/>
    </row>
    <row r="802">
      <c r="C802" s="58"/>
      <c r="D802" s="58"/>
      <c r="E802" s="58"/>
      <c r="F802" s="58"/>
      <c r="G802" s="58"/>
      <c r="H802" s="58"/>
    </row>
    <row r="803">
      <c r="C803" s="58"/>
      <c r="D803" s="58"/>
      <c r="E803" s="58"/>
      <c r="F803" s="58"/>
      <c r="G803" s="58"/>
      <c r="H803" s="58"/>
    </row>
    <row r="804">
      <c r="C804" s="58"/>
      <c r="D804" s="58"/>
      <c r="E804" s="58"/>
      <c r="F804" s="58"/>
      <c r="G804" s="58"/>
      <c r="H804" s="58"/>
    </row>
    <row r="805">
      <c r="C805" s="58"/>
      <c r="D805" s="58"/>
      <c r="E805" s="58"/>
      <c r="F805" s="58"/>
      <c r="G805" s="58"/>
      <c r="H805" s="58"/>
    </row>
    <row r="806">
      <c r="C806" s="58"/>
      <c r="D806" s="58"/>
      <c r="E806" s="58"/>
      <c r="F806" s="58"/>
      <c r="G806" s="58"/>
      <c r="H806" s="58"/>
    </row>
    <row r="807">
      <c r="C807" s="58"/>
      <c r="D807" s="58"/>
      <c r="E807" s="58"/>
      <c r="F807" s="58"/>
      <c r="G807" s="58"/>
      <c r="H807" s="58"/>
    </row>
    <row r="808">
      <c r="C808" s="58"/>
      <c r="D808" s="58"/>
      <c r="E808" s="58"/>
      <c r="F808" s="58"/>
      <c r="G808" s="58"/>
      <c r="H808" s="58"/>
    </row>
    <row r="809">
      <c r="C809" s="58"/>
      <c r="D809" s="58"/>
      <c r="E809" s="58"/>
      <c r="F809" s="58"/>
      <c r="G809" s="58"/>
      <c r="H809" s="58"/>
    </row>
    <row r="810">
      <c r="C810" s="58"/>
      <c r="D810" s="58"/>
      <c r="E810" s="58"/>
      <c r="F810" s="58"/>
      <c r="G810" s="58"/>
      <c r="H810" s="58"/>
    </row>
    <row r="811">
      <c r="C811" s="58"/>
      <c r="D811" s="58"/>
      <c r="E811" s="58"/>
      <c r="F811" s="58"/>
      <c r="G811" s="58"/>
      <c r="H811" s="58"/>
    </row>
    <row r="812">
      <c r="C812" s="58"/>
      <c r="D812" s="58"/>
      <c r="E812" s="58"/>
      <c r="F812" s="58"/>
      <c r="G812" s="58"/>
      <c r="H812" s="58"/>
    </row>
    <row r="813">
      <c r="C813" s="58"/>
      <c r="D813" s="58"/>
      <c r="E813" s="58"/>
      <c r="F813" s="58"/>
      <c r="G813" s="58"/>
      <c r="H813" s="58"/>
    </row>
    <row r="814">
      <c r="C814" s="58"/>
      <c r="D814" s="58"/>
      <c r="E814" s="58"/>
      <c r="F814" s="58"/>
      <c r="G814" s="58"/>
      <c r="H814" s="58"/>
    </row>
    <row r="815">
      <c r="C815" s="58"/>
      <c r="D815" s="58"/>
      <c r="E815" s="58"/>
      <c r="F815" s="58"/>
      <c r="G815" s="58"/>
      <c r="H815" s="58"/>
    </row>
    <row r="816">
      <c r="C816" s="58"/>
      <c r="D816" s="58"/>
      <c r="E816" s="58"/>
      <c r="F816" s="58"/>
      <c r="G816" s="58"/>
      <c r="H816" s="58"/>
    </row>
    <row r="817">
      <c r="C817" s="58"/>
      <c r="D817" s="58"/>
      <c r="E817" s="58"/>
      <c r="F817" s="58"/>
      <c r="G817" s="58"/>
      <c r="H817" s="58"/>
    </row>
    <row r="818">
      <c r="C818" s="58"/>
      <c r="D818" s="58"/>
      <c r="E818" s="58"/>
      <c r="F818" s="58"/>
      <c r="G818" s="58"/>
      <c r="H818" s="58"/>
    </row>
    <row r="819">
      <c r="C819" s="58"/>
      <c r="D819" s="58"/>
      <c r="E819" s="58"/>
      <c r="F819" s="58"/>
      <c r="G819" s="58"/>
      <c r="H819" s="58"/>
    </row>
    <row r="820">
      <c r="C820" s="58"/>
      <c r="D820" s="58"/>
      <c r="E820" s="58"/>
      <c r="F820" s="58"/>
      <c r="G820" s="58"/>
      <c r="H820" s="58"/>
    </row>
    <row r="821">
      <c r="C821" s="58"/>
      <c r="D821" s="58"/>
      <c r="E821" s="58"/>
      <c r="F821" s="58"/>
      <c r="G821" s="58"/>
      <c r="H821" s="58"/>
    </row>
    <row r="822">
      <c r="C822" s="58"/>
      <c r="D822" s="58"/>
      <c r="E822" s="58"/>
      <c r="F822" s="58"/>
      <c r="G822" s="58"/>
      <c r="H822" s="58"/>
    </row>
    <row r="823">
      <c r="C823" s="58"/>
      <c r="D823" s="58"/>
      <c r="E823" s="58"/>
      <c r="F823" s="58"/>
      <c r="G823" s="58"/>
      <c r="H823" s="58"/>
    </row>
    <row r="824">
      <c r="C824" s="58"/>
      <c r="D824" s="58"/>
      <c r="E824" s="58"/>
      <c r="F824" s="58"/>
      <c r="G824" s="58"/>
      <c r="H824" s="58"/>
    </row>
    <row r="825">
      <c r="C825" s="58"/>
      <c r="D825" s="58"/>
      <c r="E825" s="58"/>
      <c r="F825" s="58"/>
      <c r="G825" s="58"/>
      <c r="H825" s="58"/>
    </row>
    <row r="826">
      <c r="C826" s="58"/>
      <c r="D826" s="58"/>
      <c r="E826" s="58"/>
      <c r="F826" s="58"/>
      <c r="G826" s="58"/>
      <c r="H826" s="58"/>
    </row>
    <row r="827">
      <c r="C827" s="58"/>
      <c r="D827" s="58"/>
      <c r="E827" s="58"/>
      <c r="F827" s="58"/>
      <c r="G827" s="58"/>
      <c r="H827" s="58"/>
    </row>
    <row r="828">
      <c r="C828" s="58"/>
      <c r="D828" s="58"/>
      <c r="E828" s="58"/>
      <c r="F828" s="58"/>
      <c r="G828" s="58"/>
      <c r="H828" s="58"/>
    </row>
    <row r="829">
      <c r="C829" s="58"/>
      <c r="D829" s="58"/>
      <c r="E829" s="58"/>
      <c r="F829" s="58"/>
      <c r="G829" s="58"/>
      <c r="H829" s="58"/>
    </row>
    <row r="830">
      <c r="C830" s="58"/>
      <c r="D830" s="58"/>
      <c r="E830" s="58"/>
      <c r="F830" s="58"/>
      <c r="G830" s="58"/>
      <c r="H830" s="58"/>
    </row>
    <row r="831">
      <c r="C831" s="58"/>
      <c r="D831" s="58"/>
      <c r="E831" s="58"/>
      <c r="F831" s="58"/>
      <c r="G831" s="58"/>
      <c r="H831" s="58"/>
    </row>
    <row r="832">
      <c r="C832" s="58"/>
      <c r="D832" s="58"/>
      <c r="E832" s="58"/>
      <c r="F832" s="58"/>
      <c r="G832" s="58"/>
      <c r="H832" s="58"/>
    </row>
    <row r="833">
      <c r="C833" s="58"/>
      <c r="D833" s="58"/>
      <c r="E833" s="58"/>
      <c r="F833" s="58"/>
      <c r="G833" s="58"/>
      <c r="H833" s="58"/>
    </row>
    <row r="834">
      <c r="C834" s="58"/>
      <c r="D834" s="58"/>
      <c r="E834" s="58"/>
      <c r="F834" s="58"/>
      <c r="G834" s="58"/>
      <c r="H834" s="58"/>
    </row>
    <row r="835">
      <c r="C835" s="58"/>
      <c r="D835" s="58"/>
      <c r="E835" s="58"/>
      <c r="F835" s="58"/>
      <c r="G835" s="58"/>
      <c r="H835" s="58"/>
    </row>
    <row r="836">
      <c r="C836" s="58"/>
      <c r="D836" s="58"/>
      <c r="E836" s="58"/>
      <c r="F836" s="58"/>
      <c r="G836" s="58"/>
      <c r="H836" s="58"/>
    </row>
    <row r="837">
      <c r="C837" s="58"/>
      <c r="D837" s="58"/>
      <c r="E837" s="58"/>
      <c r="F837" s="58"/>
      <c r="G837" s="58"/>
      <c r="H837" s="58"/>
    </row>
    <row r="838">
      <c r="C838" s="58"/>
      <c r="D838" s="58"/>
      <c r="E838" s="58"/>
      <c r="F838" s="58"/>
      <c r="G838" s="58"/>
      <c r="H838" s="58"/>
    </row>
    <row r="839">
      <c r="C839" s="58"/>
      <c r="D839" s="58"/>
      <c r="E839" s="58"/>
      <c r="F839" s="58"/>
      <c r="G839" s="58"/>
      <c r="H839" s="58"/>
    </row>
    <row r="840">
      <c r="C840" s="58"/>
      <c r="D840" s="58"/>
      <c r="E840" s="58"/>
      <c r="F840" s="58"/>
      <c r="G840" s="58"/>
      <c r="H840" s="58"/>
    </row>
    <row r="841">
      <c r="C841" s="58"/>
      <c r="D841" s="58"/>
      <c r="E841" s="58"/>
      <c r="F841" s="58"/>
      <c r="G841" s="58"/>
      <c r="H841" s="58"/>
    </row>
    <row r="842">
      <c r="C842" s="58"/>
      <c r="D842" s="58"/>
      <c r="E842" s="58"/>
      <c r="F842" s="58"/>
      <c r="G842" s="58"/>
      <c r="H842" s="58"/>
    </row>
    <row r="843">
      <c r="C843" s="58"/>
      <c r="D843" s="58"/>
      <c r="E843" s="58"/>
      <c r="F843" s="58"/>
      <c r="G843" s="58"/>
      <c r="H843" s="58"/>
    </row>
    <row r="844">
      <c r="C844" s="58"/>
      <c r="D844" s="58"/>
      <c r="E844" s="58"/>
      <c r="F844" s="58"/>
      <c r="G844" s="58"/>
      <c r="H844" s="58"/>
    </row>
    <row r="845">
      <c r="C845" s="58"/>
      <c r="D845" s="58"/>
      <c r="E845" s="58"/>
      <c r="F845" s="58"/>
      <c r="G845" s="58"/>
      <c r="H845" s="58"/>
    </row>
    <row r="846">
      <c r="C846" s="58"/>
      <c r="D846" s="58"/>
      <c r="E846" s="58"/>
      <c r="F846" s="58"/>
      <c r="G846" s="58"/>
      <c r="H846" s="58"/>
    </row>
    <row r="847">
      <c r="C847" s="58"/>
      <c r="D847" s="58"/>
      <c r="E847" s="58"/>
      <c r="F847" s="58"/>
      <c r="G847" s="58"/>
      <c r="H847" s="58"/>
    </row>
    <row r="848">
      <c r="C848" s="58"/>
      <c r="D848" s="58"/>
      <c r="E848" s="58"/>
      <c r="F848" s="58"/>
      <c r="G848" s="58"/>
      <c r="H848" s="58"/>
    </row>
    <row r="849">
      <c r="C849" s="58"/>
      <c r="D849" s="58"/>
      <c r="E849" s="58"/>
      <c r="F849" s="58"/>
      <c r="G849" s="58"/>
      <c r="H849" s="58"/>
    </row>
    <row r="850">
      <c r="C850" s="58"/>
      <c r="D850" s="58"/>
      <c r="E850" s="58"/>
      <c r="F850" s="58"/>
      <c r="G850" s="58"/>
      <c r="H850" s="58"/>
    </row>
    <row r="851">
      <c r="C851" s="58"/>
      <c r="D851" s="58"/>
      <c r="E851" s="58"/>
      <c r="F851" s="58"/>
      <c r="G851" s="58"/>
      <c r="H851" s="58"/>
    </row>
    <row r="852">
      <c r="C852" s="58"/>
      <c r="D852" s="58"/>
      <c r="E852" s="58"/>
      <c r="F852" s="58"/>
      <c r="G852" s="58"/>
      <c r="H852" s="58"/>
    </row>
    <row r="853">
      <c r="C853" s="58"/>
      <c r="D853" s="58"/>
      <c r="E853" s="58"/>
      <c r="F853" s="58"/>
      <c r="G853" s="58"/>
      <c r="H853" s="58"/>
    </row>
    <row r="854">
      <c r="C854" s="58"/>
      <c r="D854" s="58"/>
      <c r="E854" s="58"/>
      <c r="F854" s="58"/>
      <c r="G854" s="58"/>
      <c r="H854" s="58"/>
    </row>
    <row r="855">
      <c r="C855" s="58"/>
      <c r="D855" s="58"/>
      <c r="E855" s="58"/>
      <c r="F855" s="58"/>
      <c r="G855" s="58"/>
      <c r="H855" s="58"/>
    </row>
    <row r="856">
      <c r="C856" s="58"/>
      <c r="D856" s="58"/>
      <c r="E856" s="58"/>
      <c r="F856" s="58"/>
      <c r="G856" s="58"/>
      <c r="H856" s="58"/>
    </row>
    <row r="857">
      <c r="C857" s="58"/>
      <c r="D857" s="58"/>
      <c r="E857" s="58"/>
      <c r="F857" s="58"/>
      <c r="G857" s="58"/>
      <c r="H857" s="58"/>
    </row>
    <row r="858">
      <c r="C858" s="58"/>
      <c r="D858" s="58"/>
      <c r="E858" s="58"/>
      <c r="F858" s="58"/>
      <c r="G858" s="58"/>
      <c r="H858" s="58"/>
    </row>
    <row r="859">
      <c r="C859" s="58"/>
      <c r="D859" s="58"/>
      <c r="E859" s="58"/>
      <c r="F859" s="58"/>
      <c r="G859" s="58"/>
      <c r="H859" s="58"/>
    </row>
    <row r="860">
      <c r="C860" s="58"/>
      <c r="D860" s="58"/>
      <c r="E860" s="58"/>
      <c r="F860" s="58"/>
      <c r="G860" s="58"/>
      <c r="H860" s="58"/>
    </row>
    <row r="861">
      <c r="C861" s="58"/>
      <c r="D861" s="58"/>
      <c r="E861" s="58"/>
      <c r="F861" s="58"/>
      <c r="G861" s="58"/>
      <c r="H861" s="58"/>
    </row>
    <row r="862">
      <c r="C862" s="58"/>
      <c r="D862" s="58"/>
      <c r="E862" s="58"/>
      <c r="F862" s="58"/>
      <c r="G862" s="58"/>
      <c r="H862" s="58"/>
    </row>
    <row r="863">
      <c r="C863" s="58"/>
      <c r="D863" s="58"/>
      <c r="E863" s="58"/>
      <c r="F863" s="58"/>
      <c r="G863" s="58"/>
      <c r="H863" s="58"/>
    </row>
    <row r="864">
      <c r="C864" s="58"/>
      <c r="D864" s="58"/>
      <c r="E864" s="58"/>
      <c r="F864" s="58"/>
      <c r="G864" s="58"/>
      <c r="H864" s="58"/>
    </row>
    <row r="865">
      <c r="C865" s="58"/>
      <c r="D865" s="58"/>
      <c r="E865" s="58"/>
      <c r="F865" s="58"/>
      <c r="G865" s="58"/>
      <c r="H865" s="58"/>
    </row>
    <row r="866">
      <c r="C866" s="58"/>
      <c r="D866" s="58"/>
      <c r="E866" s="58"/>
      <c r="F866" s="58"/>
      <c r="G866" s="58"/>
      <c r="H866" s="58"/>
    </row>
    <row r="867">
      <c r="C867" s="58"/>
      <c r="D867" s="58"/>
      <c r="E867" s="58"/>
      <c r="F867" s="58"/>
      <c r="G867" s="58"/>
      <c r="H867" s="58"/>
    </row>
    <row r="868">
      <c r="C868" s="58"/>
      <c r="D868" s="58"/>
      <c r="E868" s="58"/>
      <c r="F868" s="58"/>
      <c r="G868" s="58"/>
      <c r="H868" s="58"/>
    </row>
    <row r="869">
      <c r="C869" s="58"/>
      <c r="D869" s="58"/>
      <c r="E869" s="58"/>
      <c r="F869" s="58"/>
      <c r="G869" s="58"/>
      <c r="H869" s="58"/>
    </row>
    <row r="870">
      <c r="C870" s="58"/>
      <c r="D870" s="58"/>
      <c r="E870" s="58"/>
      <c r="F870" s="58"/>
      <c r="G870" s="58"/>
      <c r="H870" s="58"/>
    </row>
    <row r="871">
      <c r="C871" s="58"/>
      <c r="D871" s="58"/>
      <c r="E871" s="58"/>
      <c r="F871" s="58"/>
      <c r="G871" s="58"/>
      <c r="H871" s="58"/>
    </row>
    <row r="872">
      <c r="C872" s="58"/>
      <c r="D872" s="58"/>
      <c r="E872" s="58"/>
      <c r="F872" s="58"/>
      <c r="G872" s="58"/>
      <c r="H872" s="58"/>
    </row>
    <row r="873">
      <c r="C873" s="58"/>
      <c r="D873" s="58"/>
      <c r="E873" s="58"/>
      <c r="F873" s="58"/>
      <c r="G873" s="58"/>
      <c r="H873" s="58"/>
    </row>
    <row r="874">
      <c r="C874" s="58"/>
      <c r="D874" s="58"/>
      <c r="E874" s="58"/>
      <c r="F874" s="58"/>
      <c r="G874" s="58"/>
      <c r="H874" s="58"/>
    </row>
    <row r="875">
      <c r="C875" s="58"/>
      <c r="D875" s="58"/>
      <c r="E875" s="58"/>
      <c r="F875" s="58"/>
      <c r="G875" s="58"/>
      <c r="H875" s="58"/>
    </row>
    <row r="876">
      <c r="C876" s="58"/>
      <c r="D876" s="58"/>
      <c r="E876" s="58"/>
      <c r="F876" s="58"/>
      <c r="G876" s="58"/>
      <c r="H876" s="58"/>
    </row>
    <row r="877">
      <c r="C877" s="58"/>
      <c r="D877" s="58"/>
      <c r="E877" s="58"/>
      <c r="F877" s="58"/>
      <c r="G877" s="58"/>
      <c r="H877" s="58"/>
    </row>
    <row r="878">
      <c r="C878" s="58"/>
      <c r="D878" s="58"/>
      <c r="E878" s="58"/>
      <c r="F878" s="58"/>
      <c r="G878" s="58"/>
      <c r="H878" s="58"/>
    </row>
    <row r="879">
      <c r="C879" s="58"/>
      <c r="D879" s="58"/>
      <c r="E879" s="58"/>
      <c r="F879" s="58"/>
      <c r="G879" s="58"/>
      <c r="H879" s="58"/>
    </row>
    <row r="880">
      <c r="C880" s="58"/>
      <c r="D880" s="58"/>
      <c r="E880" s="58"/>
      <c r="F880" s="58"/>
      <c r="G880" s="58"/>
      <c r="H880" s="58"/>
    </row>
    <row r="881">
      <c r="C881" s="58"/>
      <c r="D881" s="58"/>
      <c r="E881" s="58"/>
      <c r="F881" s="58"/>
      <c r="G881" s="58"/>
      <c r="H881" s="58"/>
    </row>
    <row r="882">
      <c r="C882" s="58"/>
      <c r="D882" s="58"/>
      <c r="E882" s="58"/>
      <c r="F882" s="58"/>
      <c r="G882" s="58"/>
      <c r="H882" s="58"/>
    </row>
    <row r="883">
      <c r="C883" s="58"/>
      <c r="D883" s="58"/>
      <c r="E883" s="58"/>
      <c r="F883" s="58"/>
      <c r="G883" s="58"/>
      <c r="H883" s="58"/>
    </row>
    <row r="884">
      <c r="C884" s="58"/>
      <c r="D884" s="58"/>
      <c r="E884" s="58"/>
      <c r="F884" s="58"/>
      <c r="G884" s="58"/>
      <c r="H884" s="58"/>
    </row>
    <row r="885">
      <c r="C885" s="58"/>
      <c r="D885" s="58"/>
      <c r="E885" s="58"/>
      <c r="F885" s="58"/>
      <c r="G885" s="58"/>
      <c r="H885" s="58"/>
    </row>
    <row r="886">
      <c r="C886" s="58"/>
      <c r="D886" s="58"/>
      <c r="E886" s="58"/>
      <c r="F886" s="58"/>
      <c r="G886" s="58"/>
      <c r="H886" s="58"/>
    </row>
    <row r="887">
      <c r="C887" s="58"/>
      <c r="D887" s="58"/>
      <c r="E887" s="58"/>
      <c r="F887" s="58"/>
      <c r="G887" s="58"/>
      <c r="H887" s="58"/>
    </row>
    <row r="888">
      <c r="C888" s="58"/>
      <c r="D888" s="58"/>
      <c r="E888" s="58"/>
      <c r="F888" s="58"/>
      <c r="G888" s="58"/>
      <c r="H888" s="58"/>
    </row>
    <row r="889">
      <c r="C889" s="58"/>
      <c r="D889" s="58"/>
      <c r="E889" s="58"/>
      <c r="F889" s="58"/>
      <c r="G889" s="58"/>
      <c r="H889" s="58"/>
    </row>
    <row r="890">
      <c r="C890" s="58"/>
      <c r="D890" s="58"/>
      <c r="E890" s="58"/>
      <c r="F890" s="58"/>
      <c r="G890" s="58"/>
      <c r="H890" s="58"/>
    </row>
    <row r="891">
      <c r="C891" s="58"/>
      <c r="D891" s="58"/>
      <c r="E891" s="58"/>
      <c r="F891" s="58"/>
      <c r="G891" s="58"/>
      <c r="H891" s="58"/>
    </row>
    <row r="892">
      <c r="C892" s="58"/>
      <c r="D892" s="58"/>
      <c r="E892" s="58"/>
      <c r="F892" s="58"/>
      <c r="G892" s="58"/>
      <c r="H892" s="58"/>
    </row>
    <row r="893">
      <c r="C893" s="58"/>
      <c r="D893" s="58"/>
      <c r="E893" s="58"/>
      <c r="F893" s="58"/>
      <c r="G893" s="58"/>
      <c r="H893" s="58"/>
    </row>
    <row r="894">
      <c r="C894" s="58"/>
      <c r="D894" s="58"/>
      <c r="E894" s="58"/>
      <c r="F894" s="58"/>
      <c r="G894" s="58"/>
      <c r="H894" s="58"/>
    </row>
    <row r="895">
      <c r="C895" s="58"/>
      <c r="D895" s="58"/>
      <c r="E895" s="58"/>
      <c r="F895" s="58"/>
      <c r="G895" s="58"/>
      <c r="H895" s="58"/>
    </row>
    <row r="896">
      <c r="C896" s="58"/>
      <c r="D896" s="58"/>
      <c r="E896" s="58"/>
      <c r="F896" s="58"/>
      <c r="G896" s="58"/>
      <c r="H896" s="58"/>
    </row>
    <row r="897">
      <c r="C897" s="58"/>
      <c r="D897" s="58"/>
      <c r="E897" s="58"/>
      <c r="F897" s="58"/>
      <c r="G897" s="58"/>
      <c r="H897" s="58"/>
    </row>
    <row r="898">
      <c r="C898" s="58"/>
      <c r="D898" s="58"/>
      <c r="E898" s="58"/>
      <c r="F898" s="58"/>
      <c r="G898" s="58"/>
      <c r="H898" s="58"/>
    </row>
    <row r="899">
      <c r="C899" s="58"/>
      <c r="D899" s="58"/>
      <c r="E899" s="58"/>
      <c r="F899" s="58"/>
      <c r="G899" s="58"/>
      <c r="H899" s="58"/>
    </row>
    <row r="900">
      <c r="C900" s="58"/>
      <c r="D900" s="58"/>
      <c r="E900" s="58"/>
      <c r="F900" s="58"/>
      <c r="G900" s="58"/>
      <c r="H900" s="58"/>
    </row>
    <row r="901">
      <c r="C901" s="58"/>
      <c r="D901" s="58"/>
      <c r="E901" s="58"/>
      <c r="F901" s="58"/>
      <c r="G901" s="58"/>
      <c r="H901" s="58"/>
    </row>
    <row r="902">
      <c r="C902" s="58"/>
      <c r="D902" s="58"/>
      <c r="E902" s="58"/>
      <c r="F902" s="58"/>
      <c r="G902" s="58"/>
      <c r="H902" s="58"/>
    </row>
    <row r="903">
      <c r="C903" s="58"/>
      <c r="D903" s="58"/>
      <c r="E903" s="58"/>
      <c r="F903" s="58"/>
      <c r="G903" s="58"/>
      <c r="H903" s="58"/>
    </row>
    <row r="904">
      <c r="C904" s="58"/>
      <c r="D904" s="58"/>
      <c r="E904" s="58"/>
      <c r="F904" s="58"/>
      <c r="G904" s="58"/>
      <c r="H904" s="58"/>
    </row>
    <row r="905">
      <c r="C905" s="58"/>
      <c r="D905" s="58"/>
      <c r="E905" s="58"/>
      <c r="F905" s="58"/>
      <c r="G905" s="58"/>
      <c r="H905" s="58"/>
    </row>
    <row r="906">
      <c r="C906" s="58"/>
      <c r="D906" s="58"/>
      <c r="E906" s="58"/>
      <c r="F906" s="58"/>
      <c r="G906" s="58"/>
      <c r="H906" s="58"/>
    </row>
    <row r="907">
      <c r="C907" s="58"/>
      <c r="D907" s="58"/>
      <c r="E907" s="58"/>
      <c r="F907" s="58"/>
      <c r="G907" s="58"/>
      <c r="H907" s="58"/>
    </row>
    <row r="908">
      <c r="C908" s="58"/>
      <c r="D908" s="58"/>
      <c r="E908" s="58"/>
      <c r="F908" s="58"/>
      <c r="G908" s="58"/>
      <c r="H908" s="58"/>
    </row>
    <row r="909">
      <c r="C909" s="58"/>
      <c r="D909" s="58"/>
      <c r="E909" s="58"/>
      <c r="F909" s="58"/>
      <c r="G909" s="58"/>
      <c r="H909" s="58"/>
    </row>
    <row r="910">
      <c r="C910" s="58"/>
      <c r="D910" s="58"/>
      <c r="E910" s="58"/>
      <c r="F910" s="58"/>
      <c r="G910" s="58"/>
      <c r="H910" s="58"/>
    </row>
    <row r="911">
      <c r="C911" s="58"/>
      <c r="D911" s="58"/>
      <c r="E911" s="58"/>
      <c r="F911" s="58"/>
      <c r="G911" s="58"/>
      <c r="H911" s="58"/>
    </row>
    <row r="912">
      <c r="C912" s="58"/>
      <c r="D912" s="58"/>
      <c r="E912" s="58"/>
      <c r="F912" s="58"/>
      <c r="G912" s="58"/>
      <c r="H912" s="58"/>
    </row>
    <row r="913">
      <c r="C913" s="58"/>
      <c r="D913" s="58"/>
      <c r="E913" s="58"/>
      <c r="F913" s="58"/>
      <c r="G913" s="58"/>
      <c r="H913" s="58"/>
    </row>
    <row r="914">
      <c r="C914" s="58"/>
      <c r="D914" s="58"/>
      <c r="E914" s="58"/>
      <c r="F914" s="58"/>
      <c r="G914" s="58"/>
      <c r="H914" s="58"/>
    </row>
    <row r="915">
      <c r="C915" s="58"/>
      <c r="D915" s="58"/>
      <c r="E915" s="58"/>
      <c r="F915" s="58"/>
      <c r="G915" s="58"/>
      <c r="H915" s="58"/>
    </row>
    <row r="916">
      <c r="C916" s="58"/>
      <c r="D916" s="58"/>
      <c r="E916" s="58"/>
      <c r="F916" s="58"/>
      <c r="G916" s="58"/>
      <c r="H916" s="58"/>
    </row>
    <row r="917">
      <c r="C917" s="58"/>
      <c r="D917" s="58"/>
      <c r="E917" s="58"/>
      <c r="F917" s="58"/>
      <c r="G917" s="58"/>
      <c r="H917" s="58"/>
    </row>
    <row r="918">
      <c r="C918" s="58"/>
      <c r="D918" s="58"/>
      <c r="E918" s="58"/>
      <c r="F918" s="58"/>
      <c r="G918" s="58"/>
      <c r="H918" s="58"/>
    </row>
    <row r="919">
      <c r="C919" s="58"/>
      <c r="D919" s="58"/>
      <c r="E919" s="58"/>
      <c r="F919" s="58"/>
      <c r="G919" s="58"/>
      <c r="H919" s="58"/>
    </row>
    <row r="920">
      <c r="C920" s="58"/>
      <c r="D920" s="58"/>
      <c r="E920" s="58"/>
      <c r="F920" s="58"/>
      <c r="G920" s="58"/>
      <c r="H920" s="58"/>
    </row>
    <row r="921">
      <c r="C921" s="58"/>
      <c r="D921" s="58"/>
      <c r="E921" s="58"/>
      <c r="F921" s="58"/>
      <c r="G921" s="58"/>
      <c r="H921" s="58"/>
    </row>
    <row r="922">
      <c r="C922" s="58"/>
      <c r="D922" s="58"/>
      <c r="E922" s="58"/>
      <c r="F922" s="58"/>
      <c r="G922" s="58"/>
      <c r="H922" s="58"/>
    </row>
    <row r="923">
      <c r="C923" s="58"/>
      <c r="D923" s="58"/>
      <c r="E923" s="58"/>
      <c r="F923" s="58"/>
      <c r="G923" s="58"/>
      <c r="H923" s="58"/>
    </row>
    <row r="924">
      <c r="C924" s="58"/>
      <c r="D924" s="58"/>
      <c r="E924" s="58"/>
      <c r="F924" s="58"/>
      <c r="G924" s="58"/>
      <c r="H924" s="58"/>
    </row>
    <row r="925">
      <c r="C925" s="58"/>
      <c r="D925" s="58"/>
      <c r="E925" s="58"/>
      <c r="F925" s="58"/>
      <c r="G925" s="58"/>
      <c r="H925" s="58"/>
    </row>
    <row r="926">
      <c r="C926" s="58"/>
      <c r="D926" s="58"/>
      <c r="E926" s="58"/>
      <c r="F926" s="58"/>
      <c r="G926" s="58"/>
      <c r="H926" s="58"/>
    </row>
    <row r="927">
      <c r="C927" s="58"/>
      <c r="D927" s="58"/>
      <c r="E927" s="58"/>
      <c r="F927" s="58"/>
      <c r="G927" s="58"/>
      <c r="H927" s="58"/>
    </row>
    <row r="928">
      <c r="C928" s="58"/>
      <c r="D928" s="58"/>
      <c r="E928" s="58"/>
      <c r="F928" s="58"/>
      <c r="G928" s="58"/>
      <c r="H928" s="58"/>
    </row>
    <row r="929">
      <c r="C929" s="58"/>
      <c r="D929" s="58"/>
      <c r="E929" s="58"/>
      <c r="F929" s="58"/>
      <c r="G929" s="58"/>
      <c r="H929" s="58"/>
    </row>
    <row r="930">
      <c r="C930" s="58"/>
      <c r="D930" s="58"/>
      <c r="E930" s="58"/>
      <c r="F930" s="58"/>
      <c r="G930" s="58"/>
      <c r="H930" s="58"/>
    </row>
    <row r="931">
      <c r="C931" s="58"/>
      <c r="D931" s="58"/>
      <c r="E931" s="58"/>
      <c r="F931" s="58"/>
      <c r="G931" s="58"/>
      <c r="H931" s="58"/>
    </row>
    <row r="932">
      <c r="C932" s="58"/>
      <c r="D932" s="58"/>
      <c r="E932" s="58"/>
      <c r="F932" s="58"/>
      <c r="G932" s="58"/>
      <c r="H932" s="58"/>
    </row>
    <row r="933">
      <c r="C933" s="58"/>
      <c r="D933" s="58"/>
      <c r="E933" s="58"/>
      <c r="F933" s="58"/>
      <c r="G933" s="58"/>
      <c r="H933" s="58"/>
    </row>
    <row r="934">
      <c r="C934" s="58"/>
      <c r="D934" s="58"/>
      <c r="E934" s="58"/>
      <c r="F934" s="58"/>
      <c r="G934" s="58"/>
      <c r="H934" s="58"/>
    </row>
    <row r="935">
      <c r="C935" s="58"/>
      <c r="D935" s="58"/>
      <c r="E935" s="58"/>
      <c r="F935" s="58"/>
      <c r="G935" s="58"/>
      <c r="H935" s="58"/>
    </row>
    <row r="936">
      <c r="C936" s="58"/>
      <c r="D936" s="58"/>
      <c r="E936" s="58"/>
      <c r="F936" s="58"/>
      <c r="G936" s="58"/>
      <c r="H936" s="58"/>
    </row>
    <row r="937">
      <c r="C937" s="58"/>
      <c r="D937" s="58"/>
      <c r="E937" s="58"/>
      <c r="F937" s="58"/>
      <c r="G937" s="58"/>
      <c r="H937" s="58"/>
    </row>
    <row r="938">
      <c r="C938" s="58"/>
      <c r="D938" s="58"/>
      <c r="E938" s="58"/>
      <c r="F938" s="58"/>
      <c r="G938" s="58"/>
      <c r="H938" s="58"/>
    </row>
    <row r="939">
      <c r="C939" s="58"/>
      <c r="D939" s="58"/>
      <c r="E939" s="58"/>
      <c r="F939" s="58"/>
      <c r="G939" s="58"/>
      <c r="H939" s="58"/>
    </row>
    <row r="940">
      <c r="C940" s="58"/>
      <c r="D940" s="58"/>
      <c r="E940" s="58"/>
      <c r="F940" s="58"/>
      <c r="G940" s="58"/>
      <c r="H940" s="58"/>
    </row>
    <row r="941">
      <c r="C941" s="58"/>
      <c r="D941" s="58"/>
      <c r="E941" s="58"/>
      <c r="F941" s="58"/>
      <c r="G941" s="58"/>
      <c r="H941" s="58"/>
    </row>
    <row r="942">
      <c r="C942" s="58"/>
      <c r="D942" s="58"/>
      <c r="E942" s="58"/>
      <c r="F942" s="58"/>
      <c r="G942" s="58"/>
      <c r="H942" s="58"/>
    </row>
    <row r="943">
      <c r="C943" s="58"/>
      <c r="D943" s="58"/>
      <c r="E943" s="58"/>
      <c r="F943" s="58"/>
      <c r="G943" s="58"/>
      <c r="H943" s="58"/>
    </row>
    <row r="944">
      <c r="C944" s="58"/>
      <c r="D944" s="58"/>
      <c r="E944" s="58"/>
      <c r="F944" s="58"/>
      <c r="G944" s="58"/>
      <c r="H944" s="58"/>
    </row>
    <row r="945">
      <c r="C945" s="58"/>
      <c r="D945" s="58"/>
      <c r="E945" s="58"/>
      <c r="F945" s="58"/>
      <c r="G945" s="58"/>
      <c r="H945" s="58"/>
    </row>
    <row r="946">
      <c r="C946" s="58"/>
      <c r="D946" s="58"/>
      <c r="E946" s="58"/>
      <c r="F946" s="58"/>
      <c r="G946" s="58"/>
      <c r="H946" s="58"/>
    </row>
    <row r="947">
      <c r="C947" s="58"/>
      <c r="D947" s="58"/>
      <c r="E947" s="58"/>
      <c r="F947" s="58"/>
      <c r="G947" s="58"/>
      <c r="H947" s="58"/>
    </row>
    <row r="948">
      <c r="C948" s="58"/>
      <c r="D948" s="58"/>
      <c r="E948" s="58"/>
      <c r="F948" s="58"/>
      <c r="G948" s="58"/>
      <c r="H948" s="58"/>
    </row>
    <row r="949">
      <c r="C949" s="58"/>
      <c r="D949" s="58"/>
      <c r="E949" s="58"/>
      <c r="F949" s="58"/>
      <c r="G949" s="58"/>
      <c r="H949" s="58"/>
    </row>
    <row r="950">
      <c r="C950" s="58"/>
      <c r="D950" s="58"/>
      <c r="E950" s="58"/>
      <c r="F950" s="58"/>
      <c r="G950" s="58"/>
      <c r="H950" s="58"/>
    </row>
    <row r="951">
      <c r="C951" s="58"/>
      <c r="D951" s="58"/>
      <c r="E951" s="58"/>
      <c r="F951" s="58"/>
      <c r="G951" s="58"/>
      <c r="H951" s="58"/>
    </row>
    <row r="952">
      <c r="C952" s="58"/>
      <c r="D952" s="58"/>
      <c r="E952" s="58"/>
      <c r="F952" s="58"/>
      <c r="G952" s="58"/>
      <c r="H952" s="58"/>
    </row>
    <row r="953">
      <c r="C953" s="58"/>
      <c r="D953" s="58"/>
      <c r="E953" s="58"/>
      <c r="F953" s="58"/>
      <c r="G953" s="58"/>
      <c r="H953" s="58"/>
    </row>
    <row r="954">
      <c r="C954" s="58"/>
      <c r="D954" s="58"/>
      <c r="E954" s="58"/>
      <c r="F954" s="58"/>
      <c r="G954" s="58"/>
      <c r="H954" s="58"/>
    </row>
    <row r="955">
      <c r="C955" s="58"/>
      <c r="D955" s="58"/>
      <c r="E955" s="58"/>
      <c r="F955" s="58"/>
      <c r="G955" s="58"/>
      <c r="H955" s="58"/>
    </row>
    <row r="956">
      <c r="C956" s="58"/>
      <c r="D956" s="58"/>
      <c r="E956" s="58"/>
      <c r="F956" s="58"/>
      <c r="G956" s="58"/>
      <c r="H956" s="58"/>
    </row>
    <row r="957">
      <c r="C957" s="58"/>
      <c r="D957" s="58"/>
      <c r="E957" s="58"/>
      <c r="F957" s="58"/>
      <c r="G957" s="58"/>
      <c r="H957" s="58"/>
    </row>
    <row r="958">
      <c r="C958" s="58"/>
      <c r="D958" s="58"/>
      <c r="E958" s="58"/>
      <c r="F958" s="58"/>
      <c r="G958" s="58"/>
      <c r="H958" s="58"/>
    </row>
    <row r="959">
      <c r="C959" s="58"/>
      <c r="D959" s="58"/>
      <c r="E959" s="58"/>
      <c r="F959" s="58"/>
      <c r="G959" s="58"/>
      <c r="H959" s="58"/>
    </row>
    <row r="960">
      <c r="C960" s="58"/>
      <c r="D960" s="58"/>
      <c r="E960" s="58"/>
      <c r="F960" s="58"/>
      <c r="G960" s="58"/>
      <c r="H960" s="58"/>
    </row>
    <row r="961">
      <c r="C961" s="58"/>
      <c r="D961" s="58"/>
      <c r="E961" s="58"/>
      <c r="F961" s="58"/>
      <c r="G961" s="58"/>
      <c r="H961" s="58"/>
    </row>
    <row r="962">
      <c r="C962" s="58"/>
      <c r="D962" s="58"/>
      <c r="E962" s="58"/>
      <c r="F962" s="58"/>
      <c r="G962" s="58"/>
      <c r="H962" s="58"/>
    </row>
    <row r="963">
      <c r="C963" s="58"/>
      <c r="D963" s="58"/>
      <c r="E963" s="58"/>
      <c r="F963" s="58"/>
      <c r="G963" s="58"/>
      <c r="H963" s="58"/>
    </row>
    <row r="964">
      <c r="C964" s="58"/>
      <c r="D964" s="58"/>
      <c r="E964" s="58"/>
      <c r="F964" s="58"/>
      <c r="G964" s="58"/>
      <c r="H964" s="58"/>
    </row>
    <row r="965">
      <c r="C965" s="58"/>
      <c r="D965" s="58"/>
      <c r="E965" s="58"/>
      <c r="F965" s="58"/>
      <c r="G965" s="58"/>
      <c r="H965" s="58"/>
    </row>
    <row r="966">
      <c r="C966" s="58"/>
      <c r="D966" s="58"/>
      <c r="E966" s="58"/>
      <c r="F966" s="58"/>
      <c r="G966" s="58"/>
      <c r="H966" s="58"/>
    </row>
    <row r="967">
      <c r="C967" s="58"/>
      <c r="D967" s="58"/>
      <c r="E967" s="58"/>
      <c r="F967" s="58"/>
      <c r="G967" s="58"/>
      <c r="H967" s="58"/>
    </row>
    <row r="968">
      <c r="C968" s="58"/>
      <c r="D968" s="58"/>
      <c r="E968" s="58"/>
      <c r="F968" s="58"/>
      <c r="G968" s="58"/>
      <c r="H968" s="58"/>
    </row>
    <row r="969">
      <c r="C969" s="58"/>
      <c r="D969" s="58"/>
      <c r="E969" s="58"/>
      <c r="F969" s="58"/>
      <c r="G969" s="58"/>
      <c r="H969" s="58"/>
    </row>
    <row r="970">
      <c r="C970" s="58"/>
      <c r="D970" s="58"/>
      <c r="E970" s="58"/>
      <c r="F970" s="58"/>
      <c r="G970" s="58"/>
      <c r="H970" s="58"/>
    </row>
    <row r="971">
      <c r="C971" s="58"/>
      <c r="D971" s="58"/>
      <c r="E971" s="58"/>
      <c r="F971" s="58"/>
      <c r="G971" s="58"/>
      <c r="H971" s="58"/>
    </row>
    <row r="972">
      <c r="C972" s="58"/>
      <c r="D972" s="58"/>
      <c r="E972" s="58"/>
      <c r="F972" s="58"/>
      <c r="G972" s="58"/>
      <c r="H972" s="58"/>
    </row>
    <row r="973">
      <c r="C973" s="58"/>
      <c r="D973" s="58"/>
      <c r="E973" s="58"/>
      <c r="F973" s="58"/>
      <c r="G973" s="58"/>
      <c r="H973" s="58"/>
    </row>
    <row r="974">
      <c r="C974" s="58"/>
      <c r="D974" s="58"/>
      <c r="E974" s="58"/>
      <c r="F974" s="58"/>
      <c r="G974" s="58"/>
      <c r="H974" s="58"/>
    </row>
    <row r="975">
      <c r="C975" s="58"/>
      <c r="D975" s="58"/>
      <c r="E975" s="58"/>
      <c r="F975" s="58"/>
      <c r="G975" s="58"/>
      <c r="H975" s="58"/>
    </row>
    <row r="976">
      <c r="C976" s="58"/>
      <c r="D976" s="58"/>
      <c r="E976" s="58"/>
      <c r="F976" s="58"/>
      <c r="G976" s="58"/>
      <c r="H976" s="58"/>
    </row>
    <row r="977">
      <c r="C977" s="58"/>
      <c r="D977" s="58"/>
      <c r="E977" s="58"/>
      <c r="F977" s="58"/>
      <c r="G977" s="58"/>
      <c r="H977" s="58"/>
    </row>
    <row r="978">
      <c r="C978" s="58"/>
      <c r="D978" s="58"/>
      <c r="E978" s="58"/>
      <c r="F978" s="58"/>
      <c r="G978" s="58"/>
      <c r="H978" s="58"/>
    </row>
    <row r="979">
      <c r="C979" s="58"/>
      <c r="D979" s="58"/>
      <c r="E979" s="58"/>
      <c r="F979" s="58"/>
      <c r="G979" s="58"/>
      <c r="H979" s="58"/>
    </row>
    <row r="980">
      <c r="C980" s="58"/>
      <c r="D980" s="58"/>
      <c r="E980" s="58"/>
      <c r="F980" s="58"/>
      <c r="G980" s="58"/>
      <c r="H980" s="58"/>
    </row>
    <row r="981">
      <c r="C981" s="58"/>
      <c r="D981" s="58"/>
      <c r="E981" s="58"/>
      <c r="F981" s="58"/>
      <c r="G981" s="58"/>
      <c r="H981" s="58"/>
    </row>
    <row r="982">
      <c r="C982" s="58"/>
      <c r="D982" s="58"/>
      <c r="E982" s="58"/>
      <c r="F982" s="58"/>
      <c r="G982" s="58"/>
      <c r="H982" s="58"/>
    </row>
    <row r="983">
      <c r="C983" s="58"/>
      <c r="D983" s="58"/>
      <c r="E983" s="58"/>
      <c r="F983" s="58"/>
      <c r="G983" s="58"/>
      <c r="H983" s="58"/>
    </row>
    <row r="984">
      <c r="C984" s="58"/>
      <c r="D984" s="58"/>
      <c r="E984" s="58"/>
      <c r="F984" s="58"/>
      <c r="G984" s="58"/>
      <c r="H984" s="58"/>
    </row>
    <row r="985">
      <c r="C985" s="58"/>
      <c r="D985" s="58"/>
      <c r="E985" s="58"/>
      <c r="F985" s="58"/>
      <c r="G985" s="58"/>
      <c r="H985" s="58"/>
    </row>
    <row r="986">
      <c r="C986" s="58"/>
      <c r="D986" s="58"/>
      <c r="E986" s="58"/>
      <c r="F986" s="58"/>
      <c r="G986" s="58"/>
      <c r="H986" s="58"/>
    </row>
    <row r="987">
      <c r="C987" s="58"/>
      <c r="D987" s="58"/>
      <c r="E987" s="58"/>
      <c r="F987" s="58"/>
      <c r="G987" s="58"/>
      <c r="H987" s="58"/>
    </row>
    <row r="988">
      <c r="C988" s="58"/>
      <c r="D988" s="58"/>
      <c r="E988" s="58"/>
      <c r="F988" s="58"/>
      <c r="G988" s="58"/>
      <c r="H988" s="58"/>
    </row>
    <row r="989">
      <c r="C989" s="58"/>
      <c r="D989" s="58"/>
      <c r="E989" s="58"/>
      <c r="F989" s="58"/>
      <c r="G989" s="58"/>
      <c r="H989" s="58"/>
    </row>
    <row r="990">
      <c r="C990" s="58"/>
      <c r="D990" s="58"/>
      <c r="E990" s="58"/>
      <c r="F990" s="58"/>
      <c r="G990" s="58"/>
      <c r="H990" s="58"/>
    </row>
    <row r="991">
      <c r="C991" s="58"/>
      <c r="D991" s="58"/>
      <c r="E991" s="58"/>
      <c r="F991" s="58"/>
      <c r="G991" s="58"/>
      <c r="H991" s="58"/>
    </row>
    <row r="992">
      <c r="C992" s="58"/>
      <c r="D992" s="58"/>
      <c r="E992" s="58"/>
      <c r="F992" s="58"/>
      <c r="G992" s="58"/>
      <c r="H992" s="58"/>
    </row>
    <row r="993">
      <c r="C993" s="58"/>
      <c r="D993" s="58"/>
      <c r="E993" s="58"/>
      <c r="F993" s="58"/>
      <c r="G993" s="58"/>
      <c r="H993" s="58"/>
    </row>
    <row r="994">
      <c r="C994" s="58"/>
      <c r="D994" s="58"/>
      <c r="E994" s="58"/>
      <c r="F994" s="58"/>
      <c r="G994" s="58"/>
      <c r="H994" s="58"/>
    </row>
    <row r="995">
      <c r="C995" s="58"/>
      <c r="D995" s="58"/>
      <c r="E995" s="58"/>
      <c r="F995" s="58"/>
      <c r="G995" s="58"/>
      <c r="H995" s="58"/>
    </row>
    <row r="996">
      <c r="C996" s="58"/>
      <c r="D996" s="58"/>
      <c r="E996" s="58"/>
      <c r="F996" s="58"/>
      <c r="G996" s="58"/>
      <c r="H996" s="58"/>
    </row>
    <row r="997">
      <c r="C997" s="58"/>
      <c r="D997" s="58"/>
      <c r="E997" s="58"/>
      <c r="F997" s="58"/>
      <c r="G997" s="58"/>
      <c r="H997" s="58"/>
    </row>
    <row r="998">
      <c r="C998" s="58"/>
      <c r="D998" s="58"/>
      <c r="E998" s="58"/>
      <c r="F998" s="58"/>
      <c r="G998" s="58"/>
      <c r="H998" s="58"/>
    </row>
    <row r="999">
      <c r="C999" s="58"/>
      <c r="D999" s="58"/>
      <c r="E999" s="58"/>
      <c r="F999" s="58"/>
      <c r="G999" s="58"/>
      <c r="H999" s="58"/>
    </row>
    <row r="1000">
      <c r="C1000" s="58"/>
      <c r="D1000" s="58"/>
      <c r="E1000" s="58"/>
      <c r="F1000" s="58"/>
      <c r="G1000" s="58"/>
      <c r="H1000" s="58"/>
    </row>
    <row r="1001">
      <c r="C1001" s="58"/>
      <c r="D1001" s="58"/>
      <c r="E1001" s="58"/>
      <c r="F1001" s="58"/>
      <c r="G1001" s="58"/>
      <c r="H1001" s="58"/>
    </row>
  </sheetData>
  <mergeCells count="2">
    <mergeCell ref="A1:C1"/>
    <mergeCell ref="A2:C2"/>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9.25"/>
    <col customWidth="1" min="2" max="2" width="2.5"/>
    <col customWidth="1" min="3" max="3" width="13.75"/>
    <col customWidth="1" min="4" max="4" width="9.63"/>
    <col customWidth="1" min="5" max="5" width="15.13"/>
    <col customWidth="1" min="6" max="6" width="14.13"/>
    <col customWidth="1" min="7" max="7" width="15.13"/>
    <col customWidth="1" min="8" max="8" width="11.63"/>
  </cols>
  <sheetData>
    <row r="1">
      <c r="A1" s="49" t="s">
        <v>62</v>
      </c>
    </row>
    <row r="2">
      <c r="A2" s="50" t="s">
        <v>63</v>
      </c>
    </row>
    <row r="3">
      <c r="A3" s="45"/>
      <c r="B3" s="51"/>
      <c r="C3" s="46"/>
    </row>
    <row r="4">
      <c r="A4" s="45" t="s">
        <v>64</v>
      </c>
      <c r="B4" s="51" t="s">
        <v>5</v>
      </c>
      <c r="C4" s="46">
        <f>InputsOutputs!L9</f>
        <v>90000</v>
      </c>
    </row>
    <row r="5">
      <c r="A5" s="45" t="s">
        <v>65</v>
      </c>
      <c r="B5" s="51" t="s">
        <v>10</v>
      </c>
      <c r="C5" s="48">
        <f>InputsOutputs!L7</f>
        <v>0.065</v>
      </c>
    </row>
    <row r="6">
      <c r="A6" s="45" t="s">
        <v>66</v>
      </c>
      <c r="B6" s="51" t="s">
        <v>16</v>
      </c>
      <c r="C6" s="52">
        <f>InputsOutputs!L8</f>
        <v>30</v>
      </c>
    </row>
    <row r="7">
      <c r="A7" s="45" t="s">
        <v>67</v>
      </c>
      <c r="B7" s="51" t="s">
        <v>68</v>
      </c>
      <c r="C7" s="52">
        <f>C6*12</f>
        <v>360</v>
      </c>
    </row>
    <row r="8">
      <c r="A8" s="45" t="s">
        <v>69</v>
      </c>
      <c r="B8" s="51" t="s">
        <v>10</v>
      </c>
      <c r="C8" s="48">
        <f>C5/12</f>
        <v>0.005416666667</v>
      </c>
    </row>
    <row r="10">
      <c r="C10" s="53" t="s">
        <v>70</v>
      </c>
      <c r="D10" s="53" t="s">
        <v>71</v>
      </c>
      <c r="E10" s="53" t="s">
        <v>72</v>
      </c>
      <c r="F10" s="53" t="s">
        <v>73</v>
      </c>
      <c r="G10" s="54"/>
      <c r="H10" s="53" t="s">
        <v>74</v>
      </c>
    </row>
    <row r="11">
      <c r="C11" s="55">
        <v>1.0</v>
      </c>
      <c r="D11" s="56">
        <f t="shared" ref="D11:D22" si="1">if(or(($C$7-C11)=0,($C$7-C11)&lt;0),0,pmt($C$8,$C$7,$C$4,0,0))</f>
        <v>-568.8612211</v>
      </c>
      <c r="E11" s="56">
        <f t="shared" ref="E11:E22" si="2">if(or(($C$7-C11)=0,($C$7-C11)&lt;0),0,ppmt($C$8,C11,$C$7,$C$4,0,0))</f>
        <v>-81.36122114</v>
      </c>
      <c r="F11" s="57">
        <f t="shared" ref="F11:F22" si="3">if(or(($C$7-C11)=0,($C$7-C11)&lt;0),0,IPMT($C$8,C11,$C$7,$C$4,0,0))</f>
        <v>-487.5</v>
      </c>
      <c r="G11" s="58"/>
      <c r="H11" s="56">
        <f t="shared" ref="H11:H22" si="4">if(or(($C$7-C11)=0,($C$7-C11)&lt;0),0,-fv($C$8,C11,$D$11,$C$4,0))</f>
        <v>89918.63878</v>
      </c>
    </row>
    <row r="12">
      <c r="C12" s="55">
        <v>2.0</v>
      </c>
      <c r="D12" s="56">
        <f t="shared" si="1"/>
        <v>-568.8612211</v>
      </c>
      <c r="E12" s="56">
        <f t="shared" si="2"/>
        <v>-81.80192776</v>
      </c>
      <c r="F12" s="57">
        <f t="shared" si="3"/>
        <v>-487.0592934</v>
      </c>
      <c r="G12" s="58"/>
      <c r="H12" s="56">
        <f t="shared" si="4"/>
        <v>89836.83685</v>
      </c>
    </row>
    <row r="13">
      <c r="C13" s="55">
        <v>3.0</v>
      </c>
      <c r="D13" s="56">
        <f t="shared" si="1"/>
        <v>-568.8612211</v>
      </c>
      <c r="E13" s="56">
        <f t="shared" si="2"/>
        <v>-82.24502153</v>
      </c>
      <c r="F13" s="57">
        <f t="shared" si="3"/>
        <v>-486.6161996</v>
      </c>
      <c r="G13" s="58"/>
      <c r="H13" s="56">
        <f t="shared" si="4"/>
        <v>89754.59183</v>
      </c>
    </row>
    <row r="14">
      <c r="C14" s="55">
        <v>4.0</v>
      </c>
      <c r="D14" s="56">
        <f t="shared" si="1"/>
        <v>-568.8612211</v>
      </c>
      <c r="E14" s="56">
        <f t="shared" si="2"/>
        <v>-82.6905154</v>
      </c>
      <c r="F14" s="57">
        <f t="shared" si="3"/>
        <v>-486.1707057</v>
      </c>
      <c r="G14" s="58"/>
      <c r="H14" s="56">
        <f t="shared" si="4"/>
        <v>89671.90131</v>
      </c>
    </row>
    <row r="15">
      <c r="C15" s="55">
        <v>5.0</v>
      </c>
      <c r="D15" s="56">
        <f t="shared" si="1"/>
        <v>-568.8612211</v>
      </c>
      <c r="E15" s="56">
        <f t="shared" si="2"/>
        <v>-83.13842236</v>
      </c>
      <c r="F15" s="57">
        <f t="shared" si="3"/>
        <v>-485.7227988</v>
      </c>
      <c r="G15" s="58"/>
      <c r="H15" s="56">
        <f t="shared" si="4"/>
        <v>89588.76289</v>
      </c>
    </row>
    <row r="16">
      <c r="C16" s="55">
        <v>6.0</v>
      </c>
      <c r="D16" s="56">
        <f t="shared" si="1"/>
        <v>-568.8612211</v>
      </c>
      <c r="E16" s="56">
        <f t="shared" si="2"/>
        <v>-83.58875548</v>
      </c>
      <c r="F16" s="57">
        <f t="shared" si="3"/>
        <v>-485.2724657</v>
      </c>
      <c r="G16" s="58"/>
      <c r="H16" s="56">
        <f t="shared" si="4"/>
        <v>89505.17414</v>
      </c>
    </row>
    <row r="17">
      <c r="C17" s="55">
        <v>7.0</v>
      </c>
      <c r="D17" s="56">
        <f t="shared" si="1"/>
        <v>-568.8612211</v>
      </c>
      <c r="E17" s="56">
        <f t="shared" si="2"/>
        <v>-84.04152791</v>
      </c>
      <c r="F17" s="57">
        <f t="shared" si="3"/>
        <v>-484.8196932</v>
      </c>
      <c r="G17" s="58"/>
      <c r="H17" s="56">
        <f t="shared" si="4"/>
        <v>89421.13261</v>
      </c>
    </row>
    <row r="18">
      <c r="C18" s="55">
        <v>8.0</v>
      </c>
      <c r="D18" s="56">
        <f t="shared" si="1"/>
        <v>-568.8612211</v>
      </c>
      <c r="E18" s="56">
        <f t="shared" si="2"/>
        <v>-84.49675285</v>
      </c>
      <c r="F18" s="57">
        <f t="shared" si="3"/>
        <v>-484.3644683</v>
      </c>
      <c r="G18" s="58"/>
      <c r="H18" s="56">
        <f t="shared" si="4"/>
        <v>89336.63586</v>
      </c>
    </row>
    <row r="19">
      <c r="C19" s="55">
        <v>9.0</v>
      </c>
      <c r="D19" s="56">
        <f t="shared" si="1"/>
        <v>-568.8612211</v>
      </c>
      <c r="E19" s="56">
        <f t="shared" si="2"/>
        <v>-84.95444359</v>
      </c>
      <c r="F19" s="57">
        <f t="shared" si="3"/>
        <v>-483.9067776</v>
      </c>
      <c r="G19" s="58"/>
      <c r="H19" s="56">
        <f t="shared" si="4"/>
        <v>89251.68141</v>
      </c>
    </row>
    <row r="20">
      <c r="C20" s="55">
        <v>10.0</v>
      </c>
      <c r="D20" s="56">
        <f t="shared" si="1"/>
        <v>-568.8612211</v>
      </c>
      <c r="E20" s="56">
        <f t="shared" si="2"/>
        <v>-85.4146135</v>
      </c>
      <c r="F20" s="57">
        <f t="shared" si="3"/>
        <v>-483.4466076</v>
      </c>
      <c r="G20" s="58"/>
      <c r="H20" s="56">
        <f t="shared" si="4"/>
        <v>89166.2668</v>
      </c>
    </row>
    <row r="21">
      <c r="C21" s="55">
        <v>11.0</v>
      </c>
      <c r="D21" s="56">
        <f t="shared" si="1"/>
        <v>-568.8612211</v>
      </c>
      <c r="E21" s="56">
        <f t="shared" si="2"/>
        <v>-85.87727599</v>
      </c>
      <c r="F21" s="57">
        <f t="shared" si="3"/>
        <v>-482.9839452</v>
      </c>
      <c r="G21" s="58"/>
      <c r="H21" s="56">
        <f t="shared" si="4"/>
        <v>89080.38952</v>
      </c>
    </row>
    <row r="22">
      <c r="C22" s="55">
        <v>12.0</v>
      </c>
      <c r="D22" s="56">
        <f t="shared" si="1"/>
        <v>-568.8612211</v>
      </c>
      <c r="E22" s="56">
        <f t="shared" si="2"/>
        <v>-86.34244456</v>
      </c>
      <c r="F22" s="57">
        <f t="shared" si="3"/>
        <v>-482.5187766</v>
      </c>
      <c r="G22" s="58"/>
      <c r="H22" s="56">
        <f t="shared" si="4"/>
        <v>88994.04708</v>
      </c>
    </row>
    <row r="23">
      <c r="C23" s="58"/>
      <c r="D23" s="59" t="s">
        <v>75</v>
      </c>
      <c r="E23" s="60">
        <f t="shared" ref="E23:F23" si="5">sum(E11:E22)</f>
        <v>-1005.952922</v>
      </c>
      <c r="F23" s="60">
        <f t="shared" si="5"/>
        <v>-5820.381732</v>
      </c>
      <c r="G23" s="55" t="s">
        <v>76</v>
      </c>
      <c r="H23" s="55">
        <v>1.0</v>
      </c>
    </row>
    <row r="24">
      <c r="C24" s="55">
        <v>13.0</v>
      </c>
      <c r="D24" s="56">
        <f t="shared" ref="D24:D35" si="6">if(or(($C$7-C24)=0,($C$7-C24)&lt;0),0,pmt($C$8,$C$7,$C$4,0,0))</f>
        <v>-568.8612211</v>
      </c>
      <c r="E24" s="56">
        <f t="shared" ref="E24:E35" si="7">if(or(($C$7-C24)=0,($C$7-C24)&lt;0),0,ppmt($C$8,C24,$C$7,$C$4,0,0))</f>
        <v>-86.8101328</v>
      </c>
      <c r="F24" s="57">
        <f t="shared" ref="F24:F35" si="8">if(or(($C$7-C24)=0,($C$7-C24)&lt;0),0,IPMT($C$8,C24,$C$7,$C$4,0,0))</f>
        <v>-482.0510883</v>
      </c>
      <c r="G24" s="58"/>
      <c r="H24" s="56">
        <f t="shared" ref="H24:H35" si="9">if(or(($C$7-C24)=0,($C$7-C24)&lt;0),0,-fv($C$8,C24,$D$11,$C$4,0))</f>
        <v>88907.23695</v>
      </c>
    </row>
    <row r="25">
      <c r="C25" s="55">
        <v>14.0</v>
      </c>
      <c r="D25" s="56">
        <f t="shared" si="6"/>
        <v>-568.8612211</v>
      </c>
      <c r="E25" s="56">
        <f t="shared" si="7"/>
        <v>-87.28035436</v>
      </c>
      <c r="F25" s="57">
        <f t="shared" si="8"/>
        <v>-481.5808668</v>
      </c>
      <c r="G25" s="58"/>
      <c r="H25" s="56">
        <f t="shared" si="9"/>
        <v>88819.95659</v>
      </c>
    </row>
    <row r="26">
      <c r="C26" s="55">
        <v>15.0</v>
      </c>
      <c r="D26" s="56">
        <f t="shared" si="6"/>
        <v>-568.8612211</v>
      </c>
      <c r="E26" s="56">
        <f t="shared" si="7"/>
        <v>-87.75312294</v>
      </c>
      <c r="F26" s="57">
        <f t="shared" si="8"/>
        <v>-481.1080982</v>
      </c>
      <c r="G26" s="58"/>
      <c r="H26" s="56">
        <f t="shared" si="9"/>
        <v>88732.20347</v>
      </c>
    </row>
    <row r="27">
      <c r="C27" s="55">
        <v>16.0</v>
      </c>
      <c r="D27" s="56">
        <f t="shared" si="6"/>
        <v>-568.8612211</v>
      </c>
      <c r="E27" s="56">
        <f t="shared" si="7"/>
        <v>-88.22845236</v>
      </c>
      <c r="F27" s="57">
        <f t="shared" si="8"/>
        <v>-480.6327688</v>
      </c>
      <c r="G27" s="58"/>
      <c r="H27" s="56">
        <f t="shared" si="9"/>
        <v>88643.97502</v>
      </c>
    </row>
    <row r="28">
      <c r="C28" s="55">
        <v>17.0</v>
      </c>
      <c r="D28" s="56">
        <f t="shared" si="6"/>
        <v>-568.8612211</v>
      </c>
      <c r="E28" s="56">
        <f t="shared" si="7"/>
        <v>-88.70635648</v>
      </c>
      <c r="F28" s="57">
        <f t="shared" si="8"/>
        <v>-480.1548647</v>
      </c>
      <c r="G28" s="58"/>
      <c r="H28" s="56">
        <f t="shared" si="9"/>
        <v>88555.26866</v>
      </c>
    </row>
    <row r="29">
      <c r="C29" s="55">
        <v>18.0</v>
      </c>
      <c r="D29" s="56">
        <f t="shared" si="6"/>
        <v>-568.8612211</v>
      </c>
      <c r="E29" s="56">
        <f t="shared" si="7"/>
        <v>-89.18684924</v>
      </c>
      <c r="F29" s="57">
        <f t="shared" si="8"/>
        <v>-479.6743719</v>
      </c>
      <c r="G29" s="58"/>
      <c r="H29" s="56">
        <f t="shared" si="9"/>
        <v>88466.08181</v>
      </c>
    </row>
    <row r="30">
      <c r="C30" s="55">
        <v>19.0</v>
      </c>
      <c r="D30" s="56">
        <f t="shared" si="6"/>
        <v>-568.8612211</v>
      </c>
      <c r="E30" s="56">
        <f t="shared" si="7"/>
        <v>-89.66994467</v>
      </c>
      <c r="F30" s="57">
        <f t="shared" si="8"/>
        <v>-479.1912765</v>
      </c>
      <c r="G30" s="58"/>
      <c r="H30" s="56">
        <f t="shared" si="9"/>
        <v>88376.41187</v>
      </c>
    </row>
    <row r="31">
      <c r="C31" s="55">
        <v>20.0</v>
      </c>
      <c r="D31" s="56">
        <f t="shared" si="6"/>
        <v>-568.8612211</v>
      </c>
      <c r="E31" s="56">
        <f t="shared" si="7"/>
        <v>-90.15565687</v>
      </c>
      <c r="F31" s="57">
        <f t="shared" si="8"/>
        <v>-478.7055643</v>
      </c>
      <c r="G31" s="58"/>
      <c r="H31" s="56">
        <f t="shared" si="9"/>
        <v>88286.25621</v>
      </c>
    </row>
    <row r="32">
      <c r="C32" s="55">
        <v>21.0</v>
      </c>
      <c r="D32" s="56">
        <f t="shared" si="6"/>
        <v>-568.8612211</v>
      </c>
      <c r="E32" s="56">
        <f t="shared" si="7"/>
        <v>-90.64400002</v>
      </c>
      <c r="F32" s="57">
        <f t="shared" si="8"/>
        <v>-478.2172211</v>
      </c>
      <c r="G32" s="58"/>
      <c r="H32" s="56">
        <f t="shared" si="9"/>
        <v>88195.61221</v>
      </c>
    </row>
    <row r="33">
      <c r="C33" s="55">
        <v>22.0</v>
      </c>
      <c r="D33" s="56">
        <f t="shared" si="6"/>
        <v>-568.8612211</v>
      </c>
      <c r="E33" s="56">
        <f t="shared" si="7"/>
        <v>-91.13498835</v>
      </c>
      <c r="F33" s="57">
        <f t="shared" si="8"/>
        <v>-477.7262328</v>
      </c>
      <c r="G33" s="58"/>
      <c r="H33" s="56">
        <f t="shared" si="9"/>
        <v>88104.47722</v>
      </c>
    </row>
    <row r="34">
      <c r="C34" s="55">
        <v>23.0</v>
      </c>
      <c r="D34" s="56">
        <f t="shared" si="6"/>
        <v>-568.8612211</v>
      </c>
      <c r="E34" s="56">
        <f t="shared" si="7"/>
        <v>-91.6286362</v>
      </c>
      <c r="F34" s="57">
        <f t="shared" si="8"/>
        <v>-477.2325849</v>
      </c>
      <c r="G34" s="58"/>
      <c r="H34" s="56">
        <f t="shared" si="9"/>
        <v>88012.84858</v>
      </c>
    </row>
    <row r="35">
      <c r="C35" s="55">
        <v>24.0</v>
      </c>
      <c r="D35" s="56">
        <f t="shared" si="6"/>
        <v>-568.8612211</v>
      </c>
      <c r="E35" s="56">
        <f t="shared" si="7"/>
        <v>-92.12495798</v>
      </c>
      <c r="F35" s="57">
        <f t="shared" si="8"/>
        <v>-476.7362632</v>
      </c>
      <c r="G35" s="58"/>
      <c r="H35" s="56">
        <f t="shared" si="9"/>
        <v>87920.72363</v>
      </c>
    </row>
    <row r="36">
      <c r="C36" s="58"/>
      <c r="D36" s="59" t="s">
        <v>75</v>
      </c>
      <c r="E36" s="60">
        <f t="shared" ref="E36:F36" si="10">sum(E24:E35)</f>
        <v>-1073.323452</v>
      </c>
      <c r="F36" s="60">
        <f t="shared" si="10"/>
        <v>-5753.011201</v>
      </c>
      <c r="G36" s="55" t="s">
        <v>76</v>
      </c>
      <c r="H36" s="55">
        <v>2.0</v>
      </c>
    </row>
    <row r="37">
      <c r="C37" s="55">
        <v>25.0</v>
      </c>
      <c r="D37" s="56">
        <f t="shared" ref="D37:D48" si="11">if(or(($C$7-C37)=0,($C$7-C37)&lt;0),0,pmt($C$8,$C$7,$C$4,0,0))</f>
        <v>-568.8612211</v>
      </c>
      <c r="E37" s="56">
        <f t="shared" ref="E37:E48" si="12">if(or(($C$7-C37)=0,($C$7-C37)&lt;0),0,ppmt($C$8,C37,$C$7,$C$4,0,0))</f>
        <v>-92.62396817</v>
      </c>
      <c r="F37" s="57">
        <f t="shared" ref="F37:F48" si="13">if(or(($C$7-C37)=0,($C$7-C37)&lt;0),0,IPMT($C$8,C37,$C$7,$C$4,0,0))</f>
        <v>-476.237253</v>
      </c>
      <c r="G37" s="58"/>
      <c r="H37" s="56">
        <f t="shared" ref="H37:H48" si="14">if(or(($C$7-C37)=0,($C$7-C37)&lt;0),0,-fv($C$8,C37,$D$11,$C$4,0))</f>
        <v>87828.09966</v>
      </c>
    </row>
    <row r="38">
      <c r="C38" s="55">
        <v>26.0</v>
      </c>
      <c r="D38" s="56">
        <f t="shared" si="11"/>
        <v>-568.8612211</v>
      </c>
      <c r="E38" s="56">
        <f t="shared" si="12"/>
        <v>-93.12568133</v>
      </c>
      <c r="F38" s="57">
        <f t="shared" si="13"/>
        <v>-475.7355398</v>
      </c>
      <c r="G38" s="58"/>
      <c r="H38" s="56">
        <f t="shared" si="14"/>
        <v>87734.97398</v>
      </c>
    </row>
    <row r="39">
      <c r="C39" s="55">
        <v>27.0</v>
      </c>
      <c r="D39" s="56">
        <f t="shared" si="11"/>
        <v>-568.8612211</v>
      </c>
      <c r="E39" s="56">
        <f t="shared" si="12"/>
        <v>-93.63011211</v>
      </c>
      <c r="F39" s="57">
        <f t="shared" si="13"/>
        <v>-475.231109</v>
      </c>
      <c r="G39" s="58"/>
      <c r="H39" s="56">
        <f t="shared" si="14"/>
        <v>87641.34386</v>
      </c>
    </row>
    <row r="40">
      <c r="C40" s="55">
        <v>28.0</v>
      </c>
      <c r="D40" s="56">
        <f t="shared" si="11"/>
        <v>-568.8612211</v>
      </c>
      <c r="E40" s="56">
        <f t="shared" si="12"/>
        <v>-94.13727521</v>
      </c>
      <c r="F40" s="57">
        <f t="shared" si="13"/>
        <v>-474.7239459</v>
      </c>
      <c r="G40" s="58"/>
      <c r="H40" s="56">
        <f t="shared" si="14"/>
        <v>87547.20659</v>
      </c>
    </row>
    <row r="41">
      <c r="C41" s="55">
        <v>29.0</v>
      </c>
      <c r="D41" s="56">
        <f t="shared" si="11"/>
        <v>-568.8612211</v>
      </c>
      <c r="E41" s="56">
        <f t="shared" si="12"/>
        <v>-94.64718545</v>
      </c>
      <c r="F41" s="57">
        <f t="shared" si="13"/>
        <v>-474.2140357</v>
      </c>
      <c r="G41" s="58"/>
      <c r="H41" s="56">
        <f t="shared" si="14"/>
        <v>87452.5594</v>
      </c>
    </row>
    <row r="42">
      <c r="C42" s="55">
        <v>30.0</v>
      </c>
      <c r="D42" s="56">
        <f t="shared" si="11"/>
        <v>-568.8612211</v>
      </c>
      <c r="E42" s="56">
        <f t="shared" si="12"/>
        <v>-95.15985771</v>
      </c>
      <c r="F42" s="57">
        <f t="shared" si="13"/>
        <v>-473.7013634</v>
      </c>
      <c r="G42" s="58"/>
      <c r="H42" s="56">
        <f t="shared" si="14"/>
        <v>87357.39955</v>
      </c>
    </row>
    <row r="43">
      <c r="C43" s="55">
        <v>31.0</v>
      </c>
      <c r="D43" s="56">
        <f t="shared" si="11"/>
        <v>-568.8612211</v>
      </c>
      <c r="E43" s="56">
        <f t="shared" si="12"/>
        <v>-95.67530694</v>
      </c>
      <c r="F43" s="57">
        <f t="shared" si="13"/>
        <v>-473.1859142</v>
      </c>
      <c r="G43" s="58"/>
      <c r="H43" s="56">
        <f t="shared" si="14"/>
        <v>87261.72424</v>
      </c>
    </row>
    <row r="44">
      <c r="C44" s="55">
        <v>32.0</v>
      </c>
      <c r="D44" s="56">
        <f t="shared" si="11"/>
        <v>-568.8612211</v>
      </c>
      <c r="E44" s="56">
        <f t="shared" si="12"/>
        <v>-96.19354818</v>
      </c>
      <c r="F44" s="57">
        <f t="shared" si="13"/>
        <v>-472.667673</v>
      </c>
      <c r="G44" s="58"/>
      <c r="H44" s="56">
        <f t="shared" si="14"/>
        <v>87165.53069</v>
      </c>
    </row>
    <row r="45">
      <c r="C45" s="55">
        <v>33.0</v>
      </c>
      <c r="D45" s="56">
        <f t="shared" si="11"/>
        <v>-568.8612211</v>
      </c>
      <c r="E45" s="56">
        <f t="shared" si="12"/>
        <v>-96.71459657</v>
      </c>
      <c r="F45" s="57">
        <f t="shared" si="13"/>
        <v>-472.1466246</v>
      </c>
      <c r="G45" s="58"/>
      <c r="H45" s="56">
        <f t="shared" si="14"/>
        <v>87068.81609</v>
      </c>
    </row>
    <row r="46">
      <c r="C46" s="55">
        <v>34.0</v>
      </c>
      <c r="D46" s="56">
        <f t="shared" si="11"/>
        <v>-568.8612211</v>
      </c>
      <c r="E46" s="56">
        <f t="shared" si="12"/>
        <v>-97.2384673</v>
      </c>
      <c r="F46" s="57">
        <f t="shared" si="13"/>
        <v>-471.6227538</v>
      </c>
      <c r="G46" s="58"/>
      <c r="H46" s="56">
        <f t="shared" si="14"/>
        <v>86971.57763</v>
      </c>
    </row>
    <row r="47">
      <c r="C47" s="55">
        <v>35.0</v>
      </c>
      <c r="D47" s="56">
        <f t="shared" si="11"/>
        <v>-568.8612211</v>
      </c>
      <c r="E47" s="56">
        <f t="shared" si="12"/>
        <v>-97.76517567</v>
      </c>
      <c r="F47" s="57">
        <f t="shared" si="13"/>
        <v>-471.0960455</v>
      </c>
      <c r="G47" s="58"/>
      <c r="H47" s="56">
        <f t="shared" si="14"/>
        <v>86873.81245</v>
      </c>
    </row>
    <row r="48">
      <c r="C48" s="55">
        <v>36.0</v>
      </c>
      <c r="D48" s="56">
        <f t="shared" si="11"/>
        <v>-568.8612211</v>
      </c>
      <c r="E48" s="56">
        <f t="shared" si="12"/>
        <v>-98.29473703</v>
      </c>
      <c r="F48" s="57">
        <f t="shared" si="13"/>
        <v>-470.5664841</v>
      </c>
      <c r="G48" s="58"/>
      <c r="H48" s="56">
        <f t="shared" si="14"/>
        <v>86775.51771</v>
      </c>
    </row>
    <row r="49">
      <c r="C49" s="58"/>
      <c r="D49" s="59" t="s">
        <v>75</v>
      </c>
      <c r="E49" s="60">
        <f t="shared" ref="E49:F49" si="15">sum(E37:E48)</f>
        <v>-1145.205912</v>
      </c>
      <c r="F49" s="60">
        <f t="shared" si="15"/>
        <v>-5681.128742</v>
      </c>
      <c r="G49" s="55" t="s">
        <v>76</v>
      </c>
      <c r="H49" s="55">
        <v>3.0</v>
      </c>
    </row>
    <row r="50">
      <c r="C50" s="55">
        <v>37.0</v>
      </c>
      <c r="D50" s="56">
        <f t="shared" ref="D50:D61" si="16">if(or(($C$7-C50)=0,($C$7-C50)&lt;0),0,pmt($C$8,$C$7,$C$4,0,0))</f>
        <v>-568.8612211</v>
      </c>
      <c r="E50" s="56">
        <f t="shared" ref="E50:E61" si="17">if(or(($C$7-C50)=0,($C$7-C50)&lt;0),0,ppmt($C$8,C50,$C$7,$C$4,0,0))</f>
        <v>-98.82716686</v>
      </c>
      <c r="F50" s="57">
        <f t="shared" ref="F50:F61" si="18">if(or(($C$7-C50)=0,($C$7-C50)&lt;0),0,IPMT($C$8,C50,$C$7,$C$4,0,0))</f>
        <v>-470.0340543</v>
      </c>
      <c r="G50" s="58"/>
      <c r="H50" s="56">
        <f t="shared" ref="H50:H61" si="19">if(or(($C$7-C50)=0,($C$7-C50)&lt;0),0,-fv($C$8,C50,$D$11,$C$4,0))</f>
        <v>86676.69055</v>
      </c>
    </row>
    <row r="51">
      <c r="C51" s="55">
        <v>38.0</v>
      </c>
      <c r="D51" s="56">
        <f t="shared" si="16"/>
        <v>-568.8612211</v>
      </c>
      <c r="E51" s="56">
        <f t="shared" si="17"/>
        <v>-99.36248068</v>
      </c>
      <c r="F51" s="57">
        <f t="shared" si="18"/>
        <v>-469.4987405</v>
      </c>
      <c r="G51" s="58"/>
      <c r="H51" s="56">
        <f t="shared" si="19"/>
        <v>86577.32807</v>
      </c>
    </row>
    <row r="52">
      <c r="C52" s="55">
        <v>39.0</v>
      </c>
      <c r="D52" s="56">
        <f t="shared" si="16"/>
        <v>-568.8612211</v>
      </c>
      <c r="E52" s="56">
        <f t="shared" si="17"/>
        <v>-99.90069412</v>
      </c>
      <c r="F52" s="57">
        <f t="shared" si="18"/>
        <v>-468.960527</v>
      </c>
      <c r="G52" s="58"/>
      <c r="H52" s="56">
        <f t="shared" si="19"/>
        <v>86477.42737</v>
      </c>
    </row>
    <row r="53">
      <c r="C53" s="55">
        <v>40.0</v>
      </c>
      <c r="D53" s="56">
        <f t="shared" si="16"/>
        <v>-568.8612211</v>
      </c>
      <c r="E53" s="56">
        <f t="shared" si="17"/>
        <v>-100.4418229</v>
      </c>
      <c r="F53" s="57">
        <f t="shared" si="18"/>
        <v>-468.4193983</v>
      </c>
      <c r="G53" s="58"/>
      <c r="H53" s="56">
        <f t="shared" si="19"/>
        <v>86376.98555</v>
      </c>
    </row>
    <row r="54">
      <c r="C54" s="55">
        <v>41.0</v>
      </c>
      <c r="D54" s="56">
        <f t="shared" si="16"/>
        <v>-568.8612211</v>
      </c>
      <c r="E54" s="56">
        <f t="shared" si="17"/>
        <v>-100.9858828</v>
      </c>
      <c r="F54" s="57">
        <f t="shared" si="18"/>
        <v>-467.8753384</v>
      </c>
      <c r="G54" s="58"/>
      <c r="H54" s="56">
        <f t="shared" si="19"/>
        <v>86275.99967</v>
      </c>
    </row>
    <row r="55">
      <c r="C55" s="55">
        <v>42.0</v>
      </c>
      <c r="D55" s="56">
        <f t="shared" si="16"/>
        <v>-568.8612211</v>
      </c>
      <c r="E55" s="56">
        <f t="shared" si="17"/>
        <v>-101.5328896</v>
      </c>
      <c r="F55" s="57">
        <f t="shared" si="18"/>
        <v>-467.3283315</v>
      </c>
      <c r="G55" s="58"/>
      <c r="H55" s="56">
        <f t="shared" si="19"/>
        <v>86174.46678</v>
      </c>
    </row>
    <row r="56">
      <c r="C56" s="55">
        <v>43.0</v>
      </c>
      <c r="D56" s="56">
        <f t="shared" si="16"/>
        <v>-568.8612211</v>
      </c>
      <c r="E56" s="56">
        <f t="shared" si="17"/>
        <v>-102.0828594</v>
      </c>
      <c r="F56" s="57">
        <f t="shared" si="18"/>
        <v>-466.7783617</v>
      </c>
      <c r="G56" s="58"/>
      <c r="H56" s="56">
        <f t="shared" si="19"/>
        <v>86072.38392</v>
      </c>
    </row>
    <row r="57">
      <c r="C57" s="55">
        <v>44.0</v>
      </c>
      <c r="D57" s="56">
        <f t="shared" si="16"/>
        <v>-568.8612211</v>
      </c>
      <c r="E57" s="56">
        <f t="shared" si="17"/>
        <v>-102.6358083</v>
      </c>
      <c r="F57" s="57">
        <f t="shared" si="18"/>
        <v>-466.2254129</v>
      </c>
      <c r="G57" s="58"/>
      <c r="H57" s="56">
        <f t="shared" si="19"/>
        <v>85969.74811</v>
      </c>
    </row>
    <row r="58">
      <c r="C58" s="55">
        <v>45.0</v>
      </c>
      <c r="D58" s="56">
        <f t="shared" si="16"/>
        <v>-568.8612211</v>
      </c>
      <c r="E58" s="56">
        <f t="shared" si="17"/>
        <v>-103.1917522</v>
      </c>
      <c r="F58" s="57">
        <f t="shared" si="18"/>
        <v>-465.6694689</v>
      </c>
      <c r="G58" s="58"/>
      <c r="H58" s="56">
        <f t="shared" si="19"/>
        <v>85866.55636</v>
      </c>
    </row>
    <row r="59">
      <c r="C59" s="55">
        <v>46.0</v>
      </c>
      <c r="D59" s="56">
        <f t="shared" si="16"/>
        <v>-568.8612211</v>
      </c>
      <c r="E59" s="56">
        <f t="shared" si="17"/>
        <v>-103.7507075</v>
      </c>
      <c r="F59" s="57">
        <f t="shared" si="18"/>
        <v>-465.1105136</v>
      </c>
      <c r="G59" s="58"/>
      <c r="H59" s="56">
        <f t="shared" si="19"/>
        <v>85762.80565</v>
      </c>
    </row>
    <row r="60">
      <c r="C60" s="55">
        <v>47.0</v>
      </c>
      <c r="D60" s="56">
        <f t="shared" si="16"/>
        <v>-568.8612211</v>
      </c>
      <c r="E60" s="56">
        <f t="shared" si="17"/>
        <v>-104.3126905</v>
      </c>
      <c r="F60" s="57">
        <f t="shared" si="18"/>
        <v>-464.5485306</v>
      </c>
      <c r="G60" s="58"/>
      <c r="H60" s="56">
        <f t="shared" si="19"/>
        <v>85658.49296</v>
      </c>
    </row>
    <row r="61">
      <c r="C61" s="55">
        <v>48.0</v>
      </c>
      <c r="D61" s="56">
        <f t="shared" si="16"/>
        <v>-568.8612211</v>
      </c>
      <c r="E61" s="56">
        <f t="shared" si="17"/>
        <v>-104.8777176</v>
      </c>
      <c r="F61" s="57">
        <f t="shared" si="18"/>
        <v>-463.9835035</v>
      </c>
      <c r="G61" s="58"/>
      <c r="H61" s="56">
        <f t="shared" si="19"/>
        <v>85553.61524</v>
      </c>
    </row>
    <row r="62">
      <c r="C62" s="58"/>
      <c r="D62" s="59" t="s">
        <v>75</v>
      </c>
      <c r="E62" s="60">
        <f t="shared" ref="E62:F62" si="20">sum(E50:E61)</f>
        <v>-1221.902473</v>
      </c>
      <c r="F62" s="60">
        <f t="shared" si="20"/>
        <v>-5604.432181</v>
      </c>
      <c r="G62" s="55" t="s">
        <v>76</v>
      </c>
      <c r="H62" s="55">
        <v>4.0</v>
      </c>
    </row>
    <row r="63">
      <c r="C63" s="55">
        <v>49.0</v>
      </c>
      <c r="D63" s="56">
        <f t="shared" ref="D63:D74" si="21">if(or(($C$7-C63)=0,($C$7-C63)&lt;0),0,pmt($C$8,$C$7,$C$4,0,0))</f>
        <v>-568.8612211</v>
      </c>
      <c r="E63" s="56">
        <f t="shared" ref="E63:E74" si="22">if(or(($C$7-C63)=0,($C$7-C63)&lt;0),0,ppmt($C$8,C63,$C$7,$C$4,0,0))</f>
        <v>-105.4458053</v>
      </c>
      <c r="F63" s="57">
        <f t="shared" ref="F63:F74" si="23">if(or(($C$7-C63)=0,($C$7-C63)&lt;0),0,IPMT($C$8,C63,$C$7,$C$4,0,0))</f>
        <v>-463.4154159</v>
      </c>
      <c r="G63" s="58"/>
      <c r="H63" s="56">
        <f t="shared" ref="H63:H74" si="24">if(or(($C$7-C63)=0,($C$7-C63)&lt;0),0,-fv($C$8,C63,$D$11,$C$4,0))</f>
        <v>85448.16944</v>
      </c>
    </row>
    <row r="64">
      <c r="C64" s="55">
        <v>50.0</v>
      </c>
      <c r="D64" s="56">
        <f t="shared" si="21"/>
        <v>-568.8612211</v>
      </c>
      <c r="E64" s="56">
        <f t="shared" si="22"/>
        <v>-106.01697</v>
      </c>
      <c r="F64" s="57">
        <f t="shared" si="23"/>
        <v>-462.8442511</v>
      </c>
      <c r="G64" s="58"/>
      <c r="H64" s="56">
        <f t="shared" si="24"/>
        <v>85342.15247</v>
      </c>
    </row>
    <row r="65">
      <c r="C65" s="55">
        <v>51.0</v>
      </c>
      <c r="D65" s="56">
        <f t="shared" si="21"/>
        <v>-568.8612211</v>
      </c>
      <c r="E65" s="56">
        <f t="shared" si="22"/>
        <v>-106.5912286</v>
      </c>
      <c r="F65" s="57">
        <f t="shared" si="23"/>
        <v>-462.2699925</v>
      </c>
      <c r="G65" s="58"/>
      <c r="H65" s="56">
        <f t="shared" si="24"/>
        <v>85235.56124</v>
      </c>
    </row>
    <row r="66">
      <c r="C66" s="55">
        <v>52.0</v>
      </c>
      <c r="D66" s="56">
        <f t="shared" si="21"/>
        <v>-568.8612211</v>
      </c>
      <c r="E66" s="56">
        <f t="shared" si="22"/>
        <v>-107.1685978</v>
      </c>
      <c r="F66" s="57">
        <f t="shared" si="23"/>
        <v>-461.6926234</v>
      </c>
      <c r="G66" s="58"/>
      <c r="H66" s="56">
        <f t="shared" si="24"/>
        <v>85128.39264</v>
      </c>
    </row>
    <row r="67">
      <c r="C67" s="55">
        <v>53.0</v>
      </c>
      <c r="D67" s="56">
        <f t="shared" si="21"/>
        <v>-568.8612211</v>
      </c>
      <c r="E67" s="56">
        <f t="shared" si="22"/>
        <v>-107.7490943</v>
      </c>
      <c r="F67" s="57">
        <f t="shared" si="23"/>
        <v>-461.1121268</v>
      </c>
      <c r="G67" s="58"/>
      <c r="H67" s="56">
        <f t="shared" si="24"/>
        <v>85020.64355</v>
      </c>
    </row>
    <row r="68">
      <c r="C68" s="55">
        <v>54.0</v>
      </c>
      <c r="D68" s="56">
        <f t="shared" si="21"/>
        <v>-568.8612211</v>
      </c>
      <c r="E68" s="56">
        <f t="shared" si="22"/>
        <v>-108.3327353</v>
      </c>
      <c r="F68" s="57">
        <f t="shared" si="23"/>
        <v>-460.5284859</v>
      </c>
      <c r="G68" s="58"/>
      <c r="H68" s="56">
        <f t="shared" si="24"/>
        <v>84912.31081</v>
      </c>
    </row>
    <row r="69">
      <c r="C69" s="55">
        <v>55.0</v>
      </c>
      <c r="D69" s="56">
        <f t="shared" si="21"/>
        <v>-568.8612211</v>
      </c>
      <c r="E69" s="56">
        <f t="shared" si="22"/>
        <v>-108.9195376</v>
      </c>
      <c r="F69" s="57">
        <f t="shared" si="23"/>
        <v>-459.9416836</v>
      </c>
      <c r="G69" s="58"/>
      <c r="H69" s="56">
        <f t="shared" si="24"/>
        <v>84803.39127</v>
      </c>
    </row>
    <row r="70">
      <c r="C70" s="55">
        <v>56.0</v>
      </c>
      <c r="D70" s="56">
        <f t="shared" si="21"/>
        <v>-568.8612211</v>
      </c>
      <c r="E70" s="56">
        <f t="shared" si="22"/>
        <v>-109.5095184</v>
      </c>
      <c r="F70" s="57">
        <f t="shared" si="23"/>
        <v>-459.3517027</v>
      </c>
      <c r="G70" s="58"/>
      <c r="H70" s="56">
        <f t="shared" si="24"/>
        <v>84693.88175</v>
      </c>
    </row>
    <row r="71">
      <c r="C71" s="55">
        <v>57.0</v>
      </c>
      <c r="D71" s="56">
        <f t="shared" si="21"/>
        <v>-568.8612211</v>
      </c>
      <c r="E71" s="56">
        <f t="shared" si="22"/>
        <v>-110.102695</v>
      </c>
      <c r="F71" s="57">
        <f t="shared" si="23"/>
        <v>-458.7585262</v>
      </c>
      <c r="G71" s="58"/>
      <c r="H71" s="56">
        <f t="shared" si="24"/>
        <v>84583.77906</v>
      </c>
    </row>
    <row r="72">
      <c r="C72" s="55">
        <v>58.0</v>
      </c>
      <c r="D72" s="56">
        <f t="shared" si="21"/>
        <v>-568.8612211</v>
      </c>
      <c r="E72" s="56">
        <f t="shared" si="22"/>
        <v>-110.6990846</v>
      </c>
      <c r="F72" s="57">
        <f t="shared" si="23"/>
        <v>-458.1621366</v>
      </c>
      <c r="G72" s="58"/>
      <c r="H72" s="56">
        <f t="shared" si="24"/>
        <v>84473.07997</v>
      </c>
    </row>
    <row r="73">
      <c r="C73" s="55">
        <v>59.0</v>
      </c>
      <c r="D73" s="56">
        <f t="shared" si="21"/>
        <v>-568.8612211</v>
      </c>
      <c r="E73" s="56">
        <f t="shared" si="22"/>
        <v>-111.2987046</v>
      </c>
      <c r="F73" s="57">
        <f t="shared" si="23"/>
        <v>-457.5625165</v>
      </c>
      <c r="G73" s="58"/>
      <c r="H73" s="56">
        <f t="shared" si="24"/>
        <v>84361.78127</v>
      </c>
    </row>
    <row r="74">
      <c r="C74" s="55">
        <v>60.0</v>
      </c>
      <c r="D74" s="56">
        <f t="shared" si="21"/>
        <v>-568.8612211</v>
      </c>
      <c r="E74" s="56">
        <f t="shared" si="22"/>
        <v>-111.9015726</v>
      </c>
      <c r="F74" s="57">
        <f t="shared" si="23"/>
        <v>-456.9596485</v>
      </c>
      <c r="G74" s="58"/>
      <c r="H74" s="56">
        <f t="shared" si="24"/>
        <v>84249.8797</v>
      </c>
    </row>
    <row r="75">
      <c r="C75" s="58"/>
      <c r="D75" s="59" t="s">
        <v>75</v>
      </c>
      <c r="E75" s="60">
        <f t="shared" ref="E75:F75" si="25">sum(E63:E74)</f>
        <v>-1303.735544</v>
      </c>
      <c r="F75" s="60">
        <f t="shared" si="25"/>
        <v>-5522.59911</v>
      </c>
      <c r="G75" s="55" t="s">
        <v>76</v>
      </c>
      <c r="H75" s="55">
        <v>5.0</v>
      </c>
    </row>
    <row r="76">
      <c r="C76" s="55">
        <v>61.0</v>
      </c>
      <c r="D76" s="56">
        <f t="shared" ref="D76:D87" si="26">if(or(($C$7-C76)=0,($C$7-C76)&lt;0),0,pmt($C$8,$C$7,$C$4,0,0))</f>
        <v>-568.8612211</v>
      </c>
      <c r="E76" s="56">
        <f t="shared" ref="E76:E87" si="27">if(or(($C$7-C76)=0,($C$7-C76)&lt;0),0,ppmt($C$8,C76,$C$7,$C$4,0,0))</f>
        <v>-112.5077061</v>
      </c>
      <c r="F76" s="57">
        <f t="shared" ref="F76:F87" si="28">if(or(($C$7-C76)=0,($C$7-C76)&lt;0),0,IPMT($C$8,C76,$C$7,$C$4,0,0))</f>
        <v>-456.353515</v>
      </c>
      <c r="G76" s="58"/>
      <c r="H76" s="56">
        <f t="shared" ref="H76:H87" si="29">if(or(($C$7-C76)=0,($C$7-C76)&lt;0),0,-fv($C$8,C76,$D$11,$C$4,0))</f>
        <v>84137.37199</v>
      </c>
    </row>
    <row r="77">
      <c r="C77" s="55">
        <v>62.0</v>
      </c>
      <c r="D77" s="56">
        <f t="shared" si="26"/>
        <v>-568.8612211</v>
      </c>
      <c r="E77" s="56">
        <f t="shared" si="27"/>
        <v>-113.1171229</v>
      </c>
      <c r="F77" s="57">
        <f t="shared" si="28"/>
        <v>-455.7440983</v>
      </c>
      <c r="G77" s="58"/>
      <c r="H77" s="56">
        <f t="shared" si="29"/>
        <v>84024.25487</v>
      </c>
    </row>
    <row r="78">
      <c r="C78" s="55">
        <v>63.0</v>
      </c>
      <c r="D78" s="56">
        <f t="shared" si="26"/>
        <v>-568.8612211</v>
      </c>
      <c r="E78" s="56">
        <f t="shared" si="27"/>
        <v>-113.7298406</v>
      </c>
      <c r="F78" s="57">
        <f t="shared" si="28"/>
        <v>-455.1313805</v>
      </c>
      <c r="G78" s="58"/>
      <c r="H78" s="56">
        <f t="shared" si="29"/>
        <v>83910.52503</v>
      </c>
    </row>
    <row r="79">
      <c r="C79" s="55">
        <v>64.0</v>
      </c>
      <c r="D79" s="56">
        <f t="shared" si="26"/>
        <v>-568.8612211</v>
      </c>
      <c r="E79" s="56">
        <f t="shared" si="27"/>
        <v>-114.3458772</v>
      </c>
      <c r="F79" s="57">
        <f t="shared" si="28"/>
        <v>-454.5153439</v>
      </c>
      <c r="G79" s="58"/>
      <c r="H79" s="56">
        <f t="shared" si="29"/>
        <v>83796.17915</v>
      </c>
    </row>
    <row r="80">
      <c r="C80" s="55">
        <v>65.0</v>
      </c>
      <c r="D80" s="56">
        <f t="shared" si="26"/>
        <v>-568.8612211</v>
      </c>
      <c r="E80" s="56">
        <f t="shared" si="27"/>
        <v>-114.9652507</v>
      </c>
      <c r="F80" s="57">
        <f t="shared" si="28"/>
        <v>-453.8959704</v>
      </c>
      <c r="G80" s="58"/>
      <c r="H80" s="56">
        <f t="shared" si="29"/>
        <v>83681.2139</v>
      </c>
    </row>
    <row r="81">
      <c r="C81" s="55">
        <v>66.0</v>
      </c>
      <c r="D81" s="56">
        <f t="shared" si="26"/>
        <v>-568.8612211</v>
      </c>
      <c r="E81" s="56">
        <f t="shared" si="27"/>
        <v>-115.5879792</v>
      </c>
      <c r="F81" s="57">
        <f t="shared" si="28"/>
        <v>-453.273242</v>
      </c>
      <c r="G81" s="58"/>
      <c r="H81" s="56">
        <f t="shared" si="29"/>
        <v>83565.62592</v>
      </c>
    </row>
    <row r="82">
      <c r="C82" s="55">
        <v>67.0</v>
      </c>
      <c r="D82" s="56">
        <f t="shared" si="26"/>
        <v>-568.8612211</v>
      </c>
      <c r="E82" s="56">
        <f t="shared" si="27"/>
        <v>-116.2140807</v>
      </c>
      <c r="F82" s="57">
        <f t="shared" si="28"/>
        <v>-452.6471404</v>
      </c>
      <c r="G82" s="58"/>
      <c r="H82" s="56">
        <f t="shared" si="29"/>
        <v>83449.41184</v>
      </c>
    </row>
    <row r="83">
      <c r="C83" s="55">
        <v>68.0</v>
      </c>
      <c r="D83" s="56">
        <f t="shared" si="26"/>
        <v>-568.8612211</v>
      </c>
      <c r="E83" s="56">
        <f t="shared" si="27"/>
        <v>-116.8435737</v>
      </c>
      <c r="F83" s="57">
        <f t="shared" si="28"/>
        <v>-452.0176475</v>
      </c>
      <c r="G83" s="58"/>
      <c r="H83" s="56">
        <f t="shared" si="29"/>
        <v>83332.56827</v>
      </c>
    </row>
    <row r="84">
      <c r="C84" s="55">
        <v>69.0</v>
      </c>
      <c r="D84" s="56">
        <f t="shared" si="26"/>
        <v>-568.8612211</v>
      </c>
      <c r="E84" s="56">
        <f t="shared" si="27"/>
        <v>-117.4764764</v>
      </c>
      <c r="F84" s="57">
        <f t="shared" si="28"/>
        <v>-451.3847448</v>
      </c>
      <c r="G84" s="58"/>
      <c r="H84" s="56">
        <f t="shared" si="29"/>
        <v>83215.09179</v>
      </c>
    </row>
    <row r="85">
      <c r="C85" s="55">
        <v>70.0</v>
      </c>
      <c r="D85" s="56">
        <f t="shared" si="26"/>
        <v>-568.8612211</v>
      </c>
      <c r="E85" s="56">
        <f t="shared" si="27"/>
        <v>-118.1128073</v>
      </c>
      <c r="F85" s="57">
        <f t="shared" si="28"/>
        <v>-450.7484139</v>
      </c>
      <c r="G85" s="58"/>
      <c r="H85" s="56">
        <f t="shared" si="29"/>
        <v>83096.97898</v>
      </c>
    </row>
    <row r="86">
      <c r="C86" s="55">
        <v>71.0</v>
      </c>
      <c r="D86" s="56">
        <f t="shared" si="26"/>
        <v>-568.8612211</v>
      </c>
      <c r="E86" s="56">
        <f t="shared" si="27"/>
        <v>-118.752585</v>
      </c>
      <c r="F86" s="57">
        <f t="shared" si="28"/>
        <v>-450.1086362</v>
      </c>
      <c r="G86" s="58"/>
      <c r="H86" s="56">
        <f t="shared" si="29"/>
        <v>82978.2264</v>
      </c>
    </row>
    <row r="87">
      <c r="C87" s="55">
        <v>72.0</v>
      </c>
      <c r="D87" s="56">
        <f t="shared" si="26"/>
        <v>-568.8612211</v>
      </c>
      <c r="E87" s="56">
        <f t="shared" si="27"/>
        <v>-119.3958282</v>
      </c>
      <c r="F87" s="57">
        <f t="shared" si="28"/>
        <v>-449.465393</v>
      </c>
      <c r="G87" s="58"/>
      <c r="H87" s="56">
        <f t="shared" si="29"/>
        <v>82858.83057</v>
      </c>
    </row>
    <row r="88">
      <c r="C88" s="58"/>
      <c r="D88" s="59" t="s">
        <v>75</v>
      </c>
      <c r="E88" s="60">
        <f t="shared" ref="E88:F88" si="30">sum(E76:E87)</f>
        <v>-1391.049128</v>
      </c>
      <c r="F88" s="60">
        <f t="shared" si="30"/>
        <v>-5435.285526</v>
      </c>
      <c r="G88" s="55" t="s">
        <v>76</v>
      </c>
      <c r="H88" s="55">
        <v>6.0</v>
      </c>
    </row>
    <row r="89">
      <c r="C89" s="55">
        <v>73.0</v>
      </c>
      <c r="D89" s="56">
        <f t="shared" ref="D89:D100" si="31">if(or(($C$7-C89)=0,($C$7-C89)&lt;0),0,pmt($C$8,$C$7,$C$4,0,0))</f>
        <v>-568.8612211</v>
      </c>
      <c r="E89" s="56">
        <f t="shared" ref="E89:E100" si="32">if(or(($C$7-C89)=0,($C$7-C89)&lt;0),0,ppmt($C$8,C89,$C$7,$C$4,0,0))</f>
        <v>-120.0425556</v>
      </c>
      <c r="F89" s="57">
        <f t="shared" ref="F89:F100" si="33">if(or(($C$7-C89)=0,($C$7-C89)&lt;0),0,IPMT($C$8,C89,$C$7,$C$4,0,0))</f>
        <v>-448.8186656</v>
      </c>
      <c r="G89" s="58"/>
      <c r="H89" s="56">
        <f t="shared" ref="H89:H100" si="34">if(or(($C$7-C89)=0,($C$7-C89)&lt;0),0,-fv($C$8,C89,$D$11,$C$4,0))</f>
        <v>82738.78801</v>
      </c>
    </row>
    <row r="90">
      <c r="C90" s="55">
        <v>74.0</v>
      </c>
      <c r="D90" s="56">
        <f t="shared" si="31"/>
        <v>-568.8612211</v>
      </c>
      <c r="E90" s="56">
        <f t="shared" si="32"/>
        <v>-120.6927861</v>
      </c>
      <c r="F90" s="57">
        <f t="shared" si="33"/>
        <v>-448.1684351</v>
      </c>
      <c r="G90" s="58"/>
      <c r="H90" s="56">
        <f t="shared" si="34"/>
        <v>82618.09523</v>
      </c>
    </row>
    <row r="91">
      <c r="C91" s="55">
        <v>75.0</v>
      </c>
      <c r="D91" s="56">
        <f t="shared" si="31"/>
        <v>-568.8612211</v>
      </c>
      <c r="E91" s="56">
        <f t="shared" si="32"/>
        <v>-121.3465387</v>
      </c>
      <c r="F91" s="57">
        <f t="shared" si="33"/>
        <v>-447.5146825</v>
      </c>
      <c r="G91" s="58"/>
      <c r="H91" s="56">
        <f t="shared" si="34"/>
        <v>82496.74869</v>
      </c>
    </row>
    <row r="92">
      <c r="C92" s="55">
        <v>76.0</v>
      </c>
      <c r="D92" s="56">
        <f t="shared" si="31"/>
        <v>-568.8612211</v>
      </c>
      <c r="E92" s="56">
        <f t="shared" si="32"/>
        <v>-122.0038324</v>
      </c>
      <c r="F92" s="57">
        <f t="shared" si="33"/>
        <v>-446.8573887</v>
      </c>
      <c r="G92" s="58"/>
      <c r="H92" s="56">
        <f t="shared" si="34"/>
        <v>82374.74486</v>
      </c>
    </row>
    <row r="93">
      <c r="C93" s="55">
        <v>77.0</v>
      </c>
      <c r="D93" s="56">
        <f t="shared" si="31"/>
        <v>-568.8612211</v>
      </c>
      <c r="E93" s="56">
        <f t="shared" si="32"/>
        <v>-122.6646865</v>
      </c>
      <c r="F93" s="57">
        <f t="shared" si="33"/>
        <v>-446.1965346</v>
      </c>
      <c r="G93" s="58"/>
      <c r="H93" s="56">
        <f t="shared" si="34"/>
        <v>82252.08017</v>
      </c>
    </row>
    <row r="94">
      <c r="C94" s="55">
        <v>78.0</v>
      </c>
      <c r="D94" s="56">
        <f t="shared" si="31"/>
        <v>-568.8612211</v>
      </c>
      <c r="E94" s="56">
        <f t="shared" si="32"/>
        <v>-123.3291202</v>
      </c>
      <c r="F94" s="57">
        <f t="shared" si="33"/>
        <v>-445.5321009</v>
      </c>
      <c r="G94" s="58"/>
      <c r="H94" s="56">
        <f t="shared" si="34"/>
        <v>82128.75105</v>
      </c>
    </row>
    <row r="95">
      <c r="C95" s="55">
        <v>79.0</v>
      </c>
      <c r="D95" s="56">
        <f t="shared" si="31"/>
        <v>-568.8612211</v>
      </c>
      <c r="E95" s="56">
        <f t="shared" si="32"/>
        <v>-123.997153</v>
      </c>
      <c r="F95" s="57">
        <f t="shared" si="33"/>
        <v>-444.8640682</v>
      </c>
      <c r="G95" s="58"/>
      <c r="H95" s="56">
        <f t="shared" si="34"/>
        <v>82004.7539</v>
      </c>
    </row>
    <row r="96">
      <c r="C96" s="55">
        <v>80.0</v>
      </c>
      <c r="D96" s="56">
        <f t="shared" si="31"/>
        <v>-568.8612211</v>
      </c>
      <c r="E96" s="56">
        <f t="shared" si="32"/>
        <v>-124.6688042</v>
      </c>
      <c r="F96" s="57">
        <f t="shared" si="33"/>
        <v>-444.1924169</v>
      </c>
      <c r="G96" s="58"/>
      <c r="H96" s="56">
        <f t="shared" si="34"/>
        <v>81880.08509</v>
      </c>
    </row>
    <row r="97">
      <c r="C97" s="55">
        <v>81.0</v>
      </c>
      <c r="D97" s="56">
        <f t="shared" si="31"/>
        <v>-568.8612211</v>
      </c>
      <c r="E97" s="56">
        <f t="shared" si="32"/>
        <v>-125.3440936</v>
      </c>
      <c r="F97" s="57">
        <f t="shared" si="33"/>
        <v>-443.5171276</v>
      </c>
      <c r="G97" s="58"/>
      <c r="H97" s="56">
        <f t="shared" si="34"/>
        <v>81754.741</v>
      </c>
    </row>
    <row r="98">
      <c r="C98" s="55">
        <v>82.0</v>
      </c>
      <c r="D98" s="56">
        <f t="shared" si="31"/>
        <v>-568.8612211</v>
      </c>
      <c r="E98" s="56">
        <f t="shared" si="32"/>
        <v>-126.0230407</v>
      </c>
      <c r="F98" s="57">
        <f t="shared" si="33"/>
        <v>-442.8381804</v>
      </c>
      <c r="G98" s="58"/>
      <c r="H98" s="56">
        <f t="shared" si="34"/>
        <v>81628.71796</v>
      </c>
    </row>
    <row r="99">
      <c r="C99" s="55">
        <v>83.0</v>
      </c>
      <c r="D99" s="56">
        <f t="shared" si="31"/>
        <v>-568.8612211</v>
      </c>
      <c r="E99" s="56">
        <f t="shared" si="32"/>
        <v>-126.7056655</v>
      </c>
      <c r="F99" s="57">
        <f t="shared" si="33"/>
        <v>-442.1555556</v>
      </c>
      <c r="G99" s="58"/>
      <c r="H99" s="56">
        <f t="shared" si="34"/>
        <v>81502.01229</v>
      </c>
    </row>
    <row r="100">
      <c r="C100" s="55">
        <v>84.0</v>
      </c>
      <c r="D100" s="56">
        <f t="shared" si="31"/>
        <v>-568.8612211</v>
      </c>
      <c r="E100" s="56">
        <f t="shared" si="32"/>
        <v>-127.3919879</v>
      </c>
      <c r="F100" s="57">
        <f t="shared" si="33"/>
        <v>-441.4692333</v>
      </c>
      <c r="G100" s="58"/>
      <c r="H100" s="56">
        <f t="shared" si="34"/>
        <v>81374.62031</v>
      </c>
    </row>
    <row r="101">
      <c r="C101" s="58"/>
      <c r="D101" s="59" t="s">
        <v>75</v>
      </c>
      <c r="E101" s="60">
        <f t="shared" ref="E101:F101" si="35">sum(E89:E100)</f>
        <v>-1484.210264</v>
      </c>
      <c r="F101" s="60">
        <f t="shared" si="35"/>
        <v>-5342.124389</v>
      </c>
      <c r="G101" s="55" t="s">
        <v>76</v>
      </c>
      <c r="H101" s="55">
        <v>7.0</v>
      </c>
    </row>
    <row r="102">
      <c r="C102" s="55">
        <v>85.0</v>
      </c>
      <c r="D102" s="56">
        <f t="shared" ref="D102:D113" si="36">if(or(($C$7-C102)=0,($C$7-C102)&lt;0),0,pmt($C$8,$C$7,$C$4,0,0))</f>
        <v>-568.8612211</v>
      </c>
      <c r="E102" s="56">
        <f t="shared" ref="E102:E113" si="37">if(or(($C$7-C102)=0,($C$7-C102)&lt;0),0,ppmt($C$8,C102,$C$7,$C$4,0,0))</f>
        <v>-128.0820278</v>
      </c>
      <c r="F102" s="57">
        <f t="shared" ref="F102:F113" si="38">if(or(($C$7-C102)=0,($C$7-C102)&lt;0),0,IPMT($C$8,C102,$C$7,$C$4,0,0))</f>
        <v>-440.7791933</v>
      </c>
      <c r="G102" s="58"/>
      <c r="H102" s="56">
        <f t="shared" ref="H102:H113" si="39">if(or(($C$7-C102)=0,($C$7-C102)&lt;0),0,-fv($C$8,C102,$D$11,$C$4,0))</f>
        <v>81246.53828</v>
      </c>
    </row>
    <row r="103">
      <c r="C103" s="55">
        <v>86.0</v>
      </c>
      <c r="D103" s="56">
        <f t="shared" si="36"/>
        <v>-568.8612211</v>
      </c>
      <c r="E103" s="56">
        <f t="shared" si="37"/>
        <v>-128.7758055</v>
      </c>
      <c r="F103" s="57">
        <f t="shared" si="38"/>
        <v>-440.0854157</v>
      </c>
      <c r="G103" s="58"/>
      <c r="H103" s="56">
        <f t="shared" si="39"/>
        <v>81117.76247</v>
      </c>
    </row>
    <row r="104">
      <c r="C104" s="55">
        <v>87.0</v>
      </c>
      <c r="D104" s="56">
        <f t="shared" si="36"/>
        <v>-568.8612211</v>
      </c>
      <c r="E104" s="56">
        <f t="shared" si="37"/>
        <v>-129.4733411</v>
      </c>
      <c r="F104" s="57">
        <f t="shared" si="38"/>
        <v>-439.3878801</v>
      </c>
      <c r="G104" s="58"/>
      <c r="H104" s="56">
        <f t="shared" si="39"/>
        <v>80988.28913</v>
      </c>
    </row>
    <row r="105">
      <c r="C105" s="55">
        <v>88.0</v>
      </c>
      <c r="D105" s="56">
        <f t="shared" si="36"/>
        <v>-568.8612211</v>
      </c>
      <c r="E105" s="56">
        <f t="shared" si="37"/>
        <v>-130.174655</v>
      </c>
      <c r="F105" s="57">
        <f t="shared" si="38"/>
        <v>-438.6865661</v>
      </c>
      <c r="G105" s="58"/>
      <c r="H105" s="56">
        <f t="shared" si="39"/>
        <v>80858.11448</v>
      </c>
    </row>
    <row r="106">
      <c r="C106" s="55">
        <v>89.0</v>
      </c>
      <c r="D106" s="56">
        <f t="shared" si="36"/>
        <v>-568.8612211</v>
      </c>
      <c r="E106" s="56">
        <f t="shared" si="37"/>
        <v>-130.8797677</v>
      </c>
      <c r="F106" s="57">
        <f t="shared" si="38"/>
        <v>-437.9814534</v>
      </c>
      <c r="G106" s="58"/>
      <c r="H106" s="56">
        <f t="shared" si="39"/>
        <v>80727.23471</v>
      </c>
    </row>
    <row r="107">
      <c r="C107" s="55">
        <v>90.0</v>
      </c>
      <c r="D107" s="56">
        <f t="shared" si="36"/>
        <v>-568.8612211</v>
      </c>
      <c r="E107" s="56">
        <f t="shared" si="37"/>
        <v>-131.5886998</v>
      </c>
      <c r="F107" s="57">
        <f t="shared" si="38"/>
        <v>-437.2725213</v>
      </c>
      <c r="G107" s="58"/>
      <c r="H107" s="56">
        <f t="shared" si="39"/>
        <v>80595.64601</v>
      </c>
    </row>
    <row r="108">
      <c r="C108" s="55">
        <v>91.0</v>
      </c>
      <c r="D108" s="56">
        <f t="shared" si="36"/>
        <v>-568.8612211</v>
      </c>
      <c r="E108" s="56">
        <f t="shared" si="37"/>
        <v>-132.3014719</v>
      </c>
      <c r="F108" s="57">
        <f t="shared" si="38"/>
        <v>-436.5597492</v>
      </c>
      <c r="G108" s="58"/>
      <c r="H108" s="56">
        <f t="shared" si="39"/>
        <v>80463.34454</v>
      </c>
    </row>
    <row r="109">
      <c r="C109" s="55">
        <v>92.0</v>
      </c>
      <c r="D109" s="56">
        <f t="shared" si="36"/>
        <v>-568.8612211</v>
      </c>
      <c r="E109" s="56">
        <f t="shared" si="37"/>
        <v>-133.0181049</v>
      </c>
      <c r="F109" s="57">
        <f t="shared" si="38"/>
        <v>-435.8431162</v>
      </c>
      <c r="G109" s="58"/>
      <c r="H109" s="56">
        <f t="shared" si="39"/>
        <v>80330.32643</v>
      </c>
    </row>
    <row r="110">
      <c r="C110" s="55">
        <v>93.0</v>
      </c>
      <c r="D110" s="56">
        <f t="shared" si="36"/>
        <v>-568.8612211</v>
      </c>
      <c r="E110" s="56">
        <f t="shared" si="37"/>
        <v>-133.7386196</v>
      </c>
      <c r="F110" s="57">
        <f t="shared" si="38"/>
        <v>-435.1226015</v>
      </c>
      <c r="G110" s="58"/>
      <c r="H110" s="56">
        <f t="shared" si="39"/>
        <v>80196.58781</v>
      </c>
    </row>
    <row r="111">
      <c r="C111" s="55">
        <v>94.0</v>
      </c>
      <c r="D111" s="56">
        <f t="shared" si="36"/>
        <v>-568.8612211</v>
      </c>
      <c r="E111" s="56">
        <f t="shared" si="37"/>
        <v>-134.4630372</v>
      </c>
      <c r="F111" s="57">
        <f t="shared" si="38"/>
        <v>-434.398184</v>
      </c>
      <c r="G111" s="58"/>
      <c r="H111" s="56">
        <f t="shared" si="39"/>
        <v>80062.12477</v>
      </c>
    </row>
    <row r="112">
      <c r="C112" s="55">
        <v>95.0</v>
      </c>
      <c r="D112" s="56">
        <f t="shared" si="36"/>
        <v>-568.8612211</v>
      </c>
      <c r="E112" s="56">
        <f t="shared" si="37"/>
        <v>-135.1913786</v>
      </c>
      <c r="F112" s="57">
        <f t="shared" si="38"/>
        <v>-433.6698425</v>
      </c>
      <c r="G112" s="58"/>
      <c r="H112" s="56">
        <f t="shared" si="39"/>
        <v>79926.9334</v>
      </c>
    </row>
    <row r="113">
      <c r="C113" s="55">
        <v>96.0</v>
      </c>
      <c r="D113" s="56">
        <f t="shared" si="36"/>
        <v>-568.8612211</v>
      </c>
      <c r="E113" s="56">
        <f t="shared" si="37"/>
        <v>-135.9236652</v>
      </c>
      <c r="F113" s="57">
        <f t="shared" si="38"/>
        <v>-432.9375559</v>
      </c>
      <c r="G113" s="58"/>
      <c r="H113" s="56">
        <f t="shared" si="39"/>
        <v>79791.00973</v>
      </c>
    </row>
    <row r="114">
      <c r="C114" s="58"/>
      <c r="D114" s="59" t="s">
        <v>75</v>
      </c>
      <c r="E114" s="60">
        <f t="shared" ref="E114:F114" si="40">sum(E102:E113)</f>
        <v>-1583.610574</v>
      </c>
      <c r="F114" s="60">
        <f t="shared" si="40"/>
        <v>-5242.724079</v>
      </c>
      <c r="G114" s="55" t="s">
        <v>76</v>
      </c>
      <c r="H114" s="55">
        <v>8.0</v>
      </c>
    </row>
    <row r="115">
      <c r="C115" s="55">
        <v>97.0</v>
      </c>
      <c r="D115" s="56">
        <f t="shared" ref="D115:D126" si="41">if(or(($C$7-C115)=0,($C$7-C115)&lt;0),0,pmt($C$8,$C$7,$C$4,0,0))</f>
        <v>-568.8612211</v>
      </c>
      <c r="E115" s="56">
        <f t="shared" ref="E115:E126" si="42">if(or(($C$7-C115)=0,($C$7-C115)&lt;0),0,ppmt($C$8,C115,$C$7,$C$4,0,0))</f>
        <v>-136.6599184</v>
      </c>
      <c r="F115" s="57">
        <f t="shared" ref="F115:F126" si="43">if(or(($C$7-C115)=0,($C$7-C115)&lt;0),0,IPMT($C$8,C115,$C$7,$C$4,0,0))</f>
        <v>-432.2013027</v>
      </c>
      <c r="G115" s="58"/>
      <c r="H115" s="56">
        <f t="shared" ref="H115:H126" si="44">if(or(($C$7-C115)=0,($C$7-C115)&lt;0),0,-fv($C$8,C115,$D$11,$C$4,0))</f>
        <v>79654.34981</v>
      </c>
    </row>
    <row r="116">
      <c r="C116" s="55">
        <v>98.0</v>
      </c>
      <c r="D116" s="56">
        <f t="shared" si="41"/>
        <v>-568.8612211</v>
      </c>
      <c r="E116" s="56">
        <f t="shared" si="42"/>
        <v>-137.4001597</v>
      </c>
      <c r="F116" s="57">
        <f t="shared" si="43"/>
        <v>-431.4610615</v>
      </c>
      <c r="G116" s="58"/>
      <c r="H116" s="56">
        <f t="shared" si="44"/>
        <v>79516.94965</v>
      </c>
    </row>
    <row r="117">
      <c r="C117" s="55">
        <v>99.0</v>
      </c>
      <c r="D117" s="56">
        <f t="shared" si="41"/>
        <v>-568.8612211</v>
      </c>
      <c r="E117" s="56">
        <f t="shared" si="42"/>
        <v>-138.1444105</v>
      </c>
      <c r="F117" s="57">
        <f t="shared" si="43"/>
        <v>-430.7168106</v>
      </c>
      <c r="G117" s="58"/>
      <c r="H117" s="56">
        <f t="shared" si="44"/>
        <v>79378.80524</v>
      </c>
    </row>
    <row r="118">
      <c r="C118" s="55">
        <v>100.0</v>
      </c>
      <c r="D118" s="56">
        <f t="shared" si="41"/>
        <v>-568.8612211</v>
      </c>
      <c r="E118" s="56">
        <f t="shared" si="42"/>
        <v>-138.8926927</v>
      </c>
      <c r="F118" s="57">
        <f t="shared" si="43"/>
        <v>-429.9685284</v>
      </c>
      <c r="G118" s="58"/>
      <c r="H118" s="56">
        <f t="shared" si="44"/>
        <v>79239.91255</v>
      </c>
    </row>
    <row r="119">
      <c r="C119" s="55">
        <v>101.0</v>
      </c>
      <c r="D119" s="56">
        <f t="shared" si="41"/>
        <v>-568.8612211</v>
      </c>
      <c r="E119" s="56">
        <f t="shared" si="42"/>
        <v>-139.6450282</v>
      </c>
      <c r="F119" s="57">
        <f t="shared" si="43"/>
        <v>-429.216193</v>
      </c>
      <c r="G119" s="58"/>
      <c r="H119" s="56">
        <f t="shared" si="44"/>
        <v>79100.26752</v>
      </c>
    </row>
    <row r="120">
      <c r="C120" s="55">
        <v>102.0</v>
      </c>
      <c r="D120" s="56">
        <f t="shared" si="41"/>
        <v>-568.8612211</v>
      </c>
      <c r="E120" s="56">
        <f t="shared" si="42"/>
        <v>-140.4014387</v>
      </c>
      <c r="F120" s="57">
        <f t="shared" si="43"/>
        <v>-428.4597824</v>
      </c>
      <c r="G120" s="58"/>
      <c r="H120" s="56">
        <f t="shared" si="44"/>
        <v>78959.86608</v>
      </c>
    </row>
    <row r="121">
      <c r="C121" s="55">
        <v>103.0</v>
      </c>
      <c r="D121" s="56">
        <f t="shared" si="41"/>
        <v>-568.8612211</v>
      </c>
      <c r="E121" s="56">
        <f t="shared" si="42"/>
        <v>-141.1619465</v>
      </c>
      <c r="F121" s="57">
        <f t="shared" si="43"/>
        <v>-427.6992746</v>
      </c>
      <c r="G121" s="58"/>
      <c r="H121" s="56">
        <f t="shared" si="44"/>
        <v>78818.70414</v>
      </c>
    </row>
    <row r="122">
      <c r="C122" s="55">
        <v>104.0</v>
      </c>
      <c r="D122" s="56">
        <f t="shared" si="41"/>
        <v>-568.8612211</v>
      </c>
      <c r="E122" s="56">
        <f t="shared" si="42"/>
        <v>-141.9265737</v>
      </c>
      <c r="F122" s="57">
        <f t="shared" si="43"/>
        <v>-426.9346474</v>
      </c>
      <c r="G122" s="58"/>
      <c r="H122" s="56">
        <f t="shared" si="44"/>
        <v>78676.77756</v>
      </c>
    </row>
    <row r="123">
      <c r="C123" s="55">
        <v>105.0</v>
      </c>
      <c r="D123" s="56">
        <f t="shared" si="41"/>
        <v>-568.8612211</v>
      </c>
      <c r="E123" s="56">
        <f t="shared" si="42"/>
        <v>-142.6953427</v>
      </c>
      <c r="F123" s="57">
        <f t="shared" si="43"/>
        <v>-426.1658785</v>
      </c>
      <c r="G123" s="58"/>
      <c r="H123" s="56">
        <f t="shared" si="44"/>
        <v>78534.08222</v>
      </c>
    </row>
    <row r="124">
      <c r="C124" s="55">
        <v>106.0</v>
      </c>
      <c r="D124" s="56">
        <f t="shared" si="41"/>
        <v>-568.8612211</v>
      </c>
      <c r="E124" s="56">
        <f t="shared" si="42"/>
        <v>-143.4682758</v>
      </c>
      <c r="F124" s="57">
        <f t="shared" si="43"/>
        <v>-425.3929454</v>
      </c>
      <c r="G124" s="58"/>
      <c r="H124" s="56">
        <f t="shared" si="44"/>
        <v>78390.61394</v>
      </c>
    </row>
    <row r="125">
      <c r="C125" s="55">
        <v>107.0</v>
      </c>
      <c r="D125" s="56">
        <f t="shared" si="41"/>
        <v>-568.8612211</v>
      </c>
      <c r="E125" s="56">
        <f t="shared" si="42"/>
        <v>-144.2453956</v>
      </c>
      <c r="F125" s="57">
        <f t="shared" si="43"/>
        <v>-424.6158255</v>
      </c>
      <c r="G125" s="58"/>
      <c r="H125" s="56">
        <f t="shared" si="44"/>
        <v>78246.36855</v>
      </c>
    </row>
    <row r="126">
      <c r="C126" s="55">
        <v>108.0</v>
      </c>
      <c r="D126" s="56">
        <f t="shared" si="41"/>
        <v>-568.8612211</v>
      </c>
      <c r="E126" s="56">
        <f t="shared" si="42"/>
        <v>-145.0267248</v>
      </c>
      <c r="F126" s="57">
        <f t="shared" si="43"/>
        <v>-423.8344963</v>
      </c>
      <c r="G126" s="58"/>
      <c r="H126" s="56">
        <f t="shared" si="44"/>
        <v>78101.34182</v>
      </c>
    </row>
    <row r="127">
      <c r="C127" s="58"/>
      <c r="D127" s="59" t="s">
        <v>75</v>
      </c>
      <c r="E127" s="60">
        <f t="shared" ref="E127:F127" si="45">sum(E115:E126)</f>
        <v>-1689.667907</v>
      </c>
      <c r="F127" s="60">
        <f t="shared" si="45"/>
        <v>-5136.666746</v>
      </c>
      <c r="G127" s="55" t="s">
        <v>76</v>
      </c>
      <c r="H127" s="55">
        <v>9.0</v>
      </c>
    </row>
    <row r="128">
      <c r="C128" s="55">
        <v>109.0</v>
      </c>
      <c r="D128" s="56">
        <f t="shared" ref="D128:D139" si="46">if(or(($C$7-C128)=0,($C$7-C128)&lt;0),0,pmt($C$8,$C$7,$C$4,0,0))</f>
        <v>-568.8612211</v>
      </c>
      <c r="E128" s="56">
        <f t="shared" ref="E128:E139" si="47">if(or(($C$7-C128)=0,($C$7-C128)&lt;0),0,ppmt($C$8,C128,$C$7,$C$4,0,0))</f>
        <v>-145.8122863</v>
      </c>
      <c r="F128" s="57">
        <f t="shared" ref="F128:F139" si="48">if(or(($C$7-C128)=0,($C$7-C128)&lt;0),0,IPMT($C$8,C128,$C$7,$C$4,0,0))</f>
        <v>-423.0489349</v>
      </c>
      <c r="G128" s="58"/>
      <c r="H128" s="56">
        <f t="shared" ref="H128:H139" si="49">if(or(($C$7-C128)=0,($C$7-C128)&lt;0),0,-fv($C$8,C128,$D$11,$C$4,0))</f>
        <v>77955.52954</v>
      </c>
    </row>
    <row r="129">
      <c r="C129" s="55">
        <v>110.0</v>
      </c>
      <c r="D129" s="56">
        <f t="shared" si="46"/>
        <v>-568.8612211</v>
      </c>
      <c r="E129" s="56">
        <f t="shared" si="47"/>
        <v>-146.6021028</v>
      </c>
      <c r="F129" s="57">
        <f t="shared" si="48"/>
        <v>-422.2591183</v>
      </c>
      <c r="G129" s="58"/>
      <c r="H129" s="56">
        <f t="shared" si="49"/>
        <v>77808.92743</v>
      </c>
    </row>
    <row r="130">
      <c r="C130" s="55">
        <v>111.0</v>
      </c>
      <c r="D130" s="56">
        <f t="shared" si="46"/>
        <v>-568.8612211</v>
      </c>
      <c r="E130" s="56">
        <f t="shared" si="47"/>
        <v>-147.3961975</v>
      </c>
      <c r="F130" s="57">
        <f t="shared" si="48"/>
        <v>-421.4650236</v>
      </c>
      <c r="G130" s="58"/>
      <c r="H130" s="56">
        <f t="shared" si="49"/>
        <v>77661.53124</v>
      </c>
    </row>
    <row r="131">
      <c r="C131" s="55">
        <v>112.0</v>
      </c>
      <c r="D131" s="56">
        <f t="shared" si="46"/>
        <v>-568.8612211</v>
      </c>
      <c r="E131" s="56">
        <f t="shared" si="47"/>
        <v>-148.1945936</v>
      </c>
      <c r="F131" s="57">
        <f t="shared" si="48"/>
        <v>-420.6666275</v>
      </c>
      <c r="G131" s="58"/>
      <c r="H131" s="56">
        <f t="shared" si="49"/>
        <v>77513.33664</v>
      </c>
    </row>
    <row r="132">
      <c r="C132" s="55">
        <v>113.0</v>
      </c>
      <c r="D132" s="56">
        <f t="shared" si="46"/>
        <v>-568.8612211</v>
      </c>
      <c r="E132" s="56">
        <f t="shared" si="47"/>
        <v>-148.9973143</v>
      </c>
      <c r="F132" s="57">
        <f t="shared" si="48"/>
        <v>-419.8639068</v>
      </c>
      <c r="G132" s="58"/>
      <c r="H132" s="56">
        <f t="shared" si="49"/>
        <v>77364.33933</v>
      </c>
    </row>
    <row r="133">
      <c r="C133" s="55">
        <v>114.0</v>
      </c>
      <c r="D133" s="56">
        <f t="shared" si="46"/>
        <v>-568.8612211</v>
      </c>
      <c r="E133" s="56">
        <f t="shared" si="47"/>
        <v>-149.8043831</v>
      </c>
      <c r="F133" s="57">
        <f t="shared" si="48"/>
        <v>-419.056838</v>
      </c>
      <c r="G133" s="58"/>
      <c r="H133" s="56">
        <f t="shared" si="49"/>
        <v>77214.53495</v>
      </c>
    </row>
    <row r="134">
      <c r="C134" s="55">
        <v>115.0</v>
      </c>
      <c r="D134" s="56">
        <f t="shared" si="46"/>
        <v>-568.8612211</v>
      </c>
      <c r="E134" s="56">
        <f t="shared" si="47"/>
        <v>-150.6158235</v>
      </c>
      <c r="F134" s="57">
        <f t="shared" si="48"/>
        <v>-418.2453976</v>
      </c>
      <c r="G134" s="58"/>
      <c r="H134" s="56">
        <f t="shared" si="49"/>
        <v>77063.91912</v>
      </c>
    </row>
    <row r="135">
      <c r="C135" s="55">
        <v>116.0</v>
      </c>
      <c r="D135" s="56">
        <f t="shared" si="46"/>
        <v>-568.8612211</v>
      </c>
      <c r="E135" s="56">
        <f t="shared" si="47"/>
        <v>-151.4316592</v>
      </c>
      <c r="F135" s="57">
        <f t="shared" si="48"/>
        <v>-417.4295619</v>
      </c>
      <c r="G135" s="58"/>
      <c r="H135" s="56">
        <f t="shared" si="49"/>
        <v>76912.48746</v>
      </c>
    </row>
    <row r="136">
      <c r="C136" s="55">
        <v>117.0</v>
      </c>
      <c r="D136" s="56">
        <f t="shared" si="46"/>
        <v>-568.8612211</v>
      </c>
      <c r="E136" s="56">
        <f t="shared" si="47"/>
        <v>-152.2519141</v>
      </c>
      <c r="F136" s="57">
        <f t="shared" si="48"/>
        <v>-416.6093071</v>
      </c>
      <c r="G136" s="58"/>
      <c r="H136" s="56">
        <f t="shared" si="49"/>
        <v>76760.23555</v>
      </c>
    </row>
    <row r="137">
      <c r="C137" s="55">
        <v>118.0</v>
      </c>
      <c r="D137" s="56">
        <f t="shared" si="46"/>
        <v>-568.8612211</v>
      </c>
      <c r="E137" s="56">
        <f t="shared" si="47"/>
        <v>-153.0766119</v>
      </c>
      <c r="F137" s="57">
        <f t="shared" si="48"/>
        <v>-415.7846092</v>
      </c>
      <c r="G137" s="58"/>
      <c r="H137" s="56">
        <f t="shared" si="49"/>
        <v>76607.15894</v>
      </c>
    </row>
    <row r="138">
      <c r="C138" s="55">
        <v>119.0</v>
      </c>
      <c r="D138" s="56">
        <f t="shared" si="46"/>
        <v>-568.8612211</v>
      </c>
      <c r="E138" s="56">
        <f t="shared" si="47"/>
        <v>-153.9057769</v>
      </c>
      <c r="F138" s="57">
        <f t="shared" si="48"/>
        <v>-414.9554442</v>
      </c>
      <c r="G138" s="58"/>
      <c r="H138" s="56">
        <f t="shared" si="49"/>
        <v>76453.25316</v>
      </c>
    </row>
    <row r="139">
      <c r="C139" s="55">
        <v>120.0</v>
      </c>
      <c r="D139" s="56">
        <f t="shared" si="46"/>
        <v>-568.8612211</v>
      </c>
      <c r="E139" s="56">
        <f t="shared" si="47"/>
        <v>-154.7394332</v>
      </c>
      <c r="F139" s="57">
        <f t="shared" si="48"/>
        <v>-414.1217879</v>
      </c>
      <c r="G139" s="58"/>
      <c r="H139" s="56">
        <f t="shared" si="49"/>
        <v>76298.51373</v>
      </c>
    </row>
    <row r="140">
      <c r="C140" s="58"/>
      <c r="D140" s="59" t="s">
        <v>75</v>
      </c>
      <c r="E140" s="60">
        <f t="shared" ref="E140:F140" si="50">sum(E128:E139)</f>
        <v>-1802.828097</v>
      </c>
      <c r="F140" s="60">
        <f t="shared" si="50"/>
        <v>-5023.506557</v>
      </c>
      <c r="G140" s="55" t="s">
        <v>76</v>
      </c>
      <c r="H140" s="55">
        <v>10.0</v>
      </c>
    </row>
    <row r="141">
      <c r="C141" s="55">
        <v>121.0</v>
      </c>
      <c r="D141" s="56">
        <f t="shared" ref="D141:D152" si="51">if(or(($C$7-C141)=0,($C$7-C141)&lt;0),0,pmt($C$8,$C$7,$C$4,0,0))</f>
        <v>-568.8612211</v>
      </c>
      <c r="E141" s="56">
        <f t="shared" ref="E141:E152" si="52">if(or(($C$7-C141)=0,($C$7-C141)&lt;0),0,ppmt($C$8,C141,$C$7,$C$4,0,0))</f>
        <v>-155.5776051</v>
      </c>
      <c r="F141" s="57">
        <f t="shared" ref="F141:F152" si="53">if(or(($C$7-C141)=0,($C$7-C141)&lt;0),0,IPMT($C$8,C141,$C$7,$C$4,0,0))</f>
        <v>-413.283616</v>
      </c>
      <c r="G141" s="58"/>
      <c r="H141" s="56">
        <f t="shared" ref="H141:H152" si="54">if(or(($C$7-C141)=0,($C$7-C141)&lt;0),0,-fv($C$8,C141,$D$11,$C$4,0))</f>
        <v>76142.93612</v>
      </c>
    </row>
    <row r="142">
      <c r="C142" s="55">
        <v>122.0</v>
      </c>
      <c r="D142" s="56">
        <f t="shared" si="51"/>
        <v>-568.8612211</v>
      </c>
      <c r="E142" s="56">
        <f t="shared" si="52"/>
        <v>-156.4203172</v>
      </c>
      <c r="F142" s="57">
        <f t="shared" si="53"/>
        <v>-412.440904</v>
      </c>
      <c r="G142" s="58"/>
      <c r="H142" s="56">
        <f t="shared" si="54"/>
        <v>75986.5158</v>
      </c>
    </row>
    <row r="143">
      <c r="C143" s="55">
        <v>123.0</v>
      </c>
      <c r="D143" s="56">
        <f t="shared" si="51"/>
        <v>-568.8612211</v>
      </c>
      <c r="E143" s="56">
        <f t="shared" si="52"/>
        <v>-157.2675939</v>
      </c>
      <c r="F143" s="57">
        <f t="shared" si="53"/>
        <v>-411.5936273</v>
      </c>
      <c r="G143" s="58"/>
      <c r="H143" s="56">
        <f t="shared" si="54"/>
        <v>75829.24821</v>
      </c>
    </row>
    <row r="144">
      <c r="C144" s="55">
        <v>124.0</v>
      </c>
      <c r="D144" s="56">
        <f t="shared" si="51"/>
        <v>-568.8612211</v>
      </c>
      <c r="E144" s="56">
        <f t="shared" si="52"/>
        <v>-158.11946</v>
      </c>
      <c r="F144" s="57">
        <f t="shared" si="53"/>
        <v>-410.7417611</v>
      </c>
      <c r="G144" s="58"/>
      <c r="H144" s="56">
        <f t="shared" si="54"/>
        <v>75671.12875</v>
      </c>
    </row>
    <row r="145">
      <c r="C145" s="55">
        <v>125.0</v>
      </c>
      <c r="D145" s="56">
        <f t="shared" si="51"/>
        <v>-568.8612211</v>
      </c>
      <c r="E145" s="56">
        <f t="shared" si="52"/>
        <v>-158.9759404</v>
      </c>
      <c r="F145" s="57">
        <f t="shared" si="53"/>
        <v>-409.8852807</v>
      </c>
      <c r="G145" s="58"/>
      <c r="H145" s="56">
        <f t="shared" si="54"/>
        <v>75512.15281</v>
      </c>
    </row>
    <row r="146">
      <c r="C146" s="55">
        <v>126.0</v>
      </c>
      <c r="D146" s="56">
        <f t="shared" si="51"/>
        <v>-568.8612211</v>
      </c>
      <c r="E146" s="56">
        <f t="shared" si="52"/>
        <v>-159.8370601</v>
      </c>
      <c r="F146" s="57">
        <f t="shared" si="53"/>
        <v>-409.0241611</v>
      </c>
      <c r="G146" s="58"/>
      <c r="H146" s="56">
        <f t="shared" si="54"/>
        <v>75352.31575</v>
      </c>
    </row>
    <row r="147">
      <c r="C147" s="55">
        <v>127.0</v>
      </c>
      <c r="D147" s="56">
        <f t="shared" si="51"/>
        <v>-568.8612211</v>
      </c>
      <c r="E147" s="56">
        <f t="shared" si="52"/>
        <v>-160.7028442</v>
      </c>
      <c r="F147" s="57">
        <f t="shared" si="53"/>
        <v>-408.158377</v>
      </c>
      <c r="G147" s="58"/>
      <c r="H147" s="56">
        <f t="shared" si="54"/>
        <v>75191.61291</v>
      </c>
    </row>
    <row r="148">
      <c r="C148" s="55">
        <v>128.0</v>
      </c>
      <c r="D148" s="56">
        <f t="shared" si="51"/>
        <v>-568.8612211</v>
      </c>
      <c r="E148" s="56">
        <f t="shared" si="52"/>
        <v>-161.5733179</v>
      </c>
      <c r="F148" s="57">
        <f t="shared" si="53"/>
        <v>-407.2879032</v>
      </c>
      <c r="G148" s="58"/>
      <c r="H148" s="56">
        <f t="shared" si="54"/>
        <v>75030.03959</v>
      </c>
    </row>
    <row r="149">
      <c r="C149" s="55">
        <v>129.0</v>
      </c>
      <c r="D149" s="56">
        <f t="shared" si="51"/>
        <v>-568.8612211</v>
      </c>
      <c r="E149" s="56">
        <f t="shared" si="52"/>
        <v>-162.4485067</v>
      </c>
      <c r="F149" s="57">
        <f t="shared" si="53"/>
        <v>-406.4127144</v>
      </c>
      <c r="G149" s="58"/>
      <c r="H149" s="56">
        <f t="shared" si="54"/>
        <v>74867.59108</v>
      </c>
    </row>
    <row r="150">
      <c r="C150" s="55">
        <v>130.0</v>
      </c>
      <c r="D150" s="56">
        <f t="shared" si="51"/>
        <v>-568.8612211</v>
      </c>
      <c r="E150" s="56">
        <f t="shared" si="52"/>
        <v>-163.3284361</v>
      </c>
      <c r="F150" s="57">
        <f t="shared" si="53"/>
        <v>-405.532785</v>
      </c>
      <c r="G150" s="58"/>
      <c r="H150" s="56">
        <f t="shared" si="54"/>
        <v>74704.26265</v>
      </c>
    </row>
    <row r="151">
      <c r="C151" s="55">
        <v>131.0</v>
      </c>
      <c r="D151" s="56">
        <f t="shared" si="51"/>
        <v>-568.8612211</v>
      </c>
      <c r="E151" s="56">
        <f t="shared" si="52"/>
        <v>-164.2131318</v>
      </c>
      <c r="F151" s="57">
        <f t="shared" si="53"/>
        <v>-404.6480893</v>
      </c>
      <c r="G151" s="58"/>
      <c r="H151" s="56">
        <f t="shared" si="54"/>
        <v>74540.04951</v>
      </c>
    </row>
    <row r="152">
      <c r="C152" s="55">
        <v>132.0</v>
      </c>
      <c r="D152" s="56">
        <f t="shared" si="51"/>
        <v>-568.8612211</v>
      </c>
      <c r="E152" s="56">
        <f t="shared" si="52"/>
        <v>-165.1026196</v>
      </c>
      <c r="F152" s="57">
        <f t="shared" si="53"/>
        <v>-403.7586015</v>
      </c>
      <c r="G152" s="58"/>
      <c r="H152" s="56">
        <f t="shared" si="54"/>
        <v>74374.94689</v>
      </c>
    </row>
    <row r="153">
      <c r="C153" s="58"/>
      <c r="D153" s="59" t="s">
        <v>75</v>
      </c>
      <c r="E153" s="60">
        <f t="shared" ref="E153:F153" si="55">sum(E141:E152)</f>
        <v>-1923.566833</v>
      </c>
      <c r="F153" s="60">
        <f t="shared" si="55"/>
        <v>-4902.767821</v>
      </c>
      <c r="G153" s="55" t="s">
        <v>76</v>
      </c>
      <c r="H153" s="55">
        <v>11.0</v>
      </c>
    </row>
    <row r="154">
      <c r="C154" s="55">
        <v>133.0</v>
      </c>
      <c r="D154" s="56">
        <f t="shared" ref="D154:D165" si="56">if(or(($C$7-C154)=0,($C$7-C154)&lt;0),0,pmt($C$8,$C$7,$C$4,0,0))</f>
        <v>-568.8612211</v>
      </c>
      <c r="E154" s="56">
        <f t="shared" ref="E154:E165" si="57">if(or(($C$7-C154)=0,($C$7-C154)&lt;0),0,ppmt($C$8,C154,$C$7,$C$4,0,0))</f>
        <v>-165.9969255</v>
      </c>
      <c r="F154" s="57">
        <f t="shared" ref="F154:F165" si="58">if(or(($C$7-C154)=0,($C$7-C154)&lt;0),0,IPMT($C$8,C154,$C$7,$C$4,0,0))</f>
        <v>-402.8642957</v>
      </c>
      <c r="G154" s="58"/>
      <c r="H154" s="56">
        <f t="shared" ref="H154:H165" si="59">if(or(($C$7-C154)=0,($C$7-C154)&lt;0),0,-fv($C$8,C154,$D$11,$C$4,0))</f>
        <v>74208.94997</v>
      </c>
    </row>
    <row r="155">
      <c r="C155" s="55">
        <v>134.0</v>
      </c>
      <c r="D155" s="56">
        <f t="shared" si="56"/>
        <v>-568.8612211</v>
      </c>
      <c r="E155" s="56">
        <f t="shared" si="57"/>
        <v>-166.8960755</v>
      </c>
      <c r="F155" s="57">
        <f t="shared" si="58"/>
        <v>-401.9651457</v>
      </c>
      <c r="G155" s="58"/>
      <c r="H155" s="56">
        <f t="shared" si="59"/>
        <v>74042.05389</v>
      </c>
    </row>
    <row r="156">
      <c r="C156" s="55">
        <v>135.0</v>
      </c>
      <c r="D156" s="56">
        <f t="shared" si="56"/>
        <v>-568.8612211</v>
      </c>
      <c r="E156" s="56">
        <f t="shared" si="57"/>
        <v>-167.8000959</v>
      </c>
      <c r="F156" s="57">
        <f t="shared" si="58"/>
        <v>-401.0611253</v>
      </c>
      <c r="G156" s="58"/>
      <c r="H156" s="56">
        <f t="shared" si="59"/>
        <v>73874.2538</v>
      </c>
    </row>
    <row r="157">
      <c r="C157" s="55">
        <v>136.0</v>
      </c>
      <c r="D157" s="56">
        <f t="shared" si="56"/>
        <v>-568.8612211</v>
      </c>
      <c r="E157" s="56">
        <f t="shared" si="57"/>
        <v>-168.7090131</v>
      </c>
      <c r="F157" s="57">
        <f t="shared" si="58"/>
        <v>-400.1522081</v>
      </c>
      <c r="G157" s="58"/>
      <c r="H157" s="56">
        <f t="shared" si="59"/>
        <v>73705.54478</v>
      </c>
    </row>
    <row r="158">
      <c r="C158" s="55">
        <v>137.0</v>
      </c>
      <c r="D158" s="56">
        <f t="shared" si="56"/>
        <v>-568.8612211</v>
      </c>
      <c r="E158" s="56">
        <f t="shared" si="57"/>
        <v>-169.6228536</v>
      </c>
      <c r="F158" s="57">
        <f t="shared" si="58"/>
        <v>-399.2383676</v>
      </c>
      <c r="G158" s="58"/>
      <c r="H158" s="56">
        <f t="shared" si="59"/>
        <v>73535.92193</v>
      </c>
    </row>
    <row r="159">
      <c r="C159" s="55">
        <v>138.0</v>
      </c>
      <c r="D159" s="56">
        <f t="shared" si="56"/>
        <v>-568.8612211</v>
      </c>
      <c r="E159" s="56">
        <f t="shared" si="57"/>
        <v>-170.541644</v>
      </c>
      <c r="F159" s="57">
        <f t="shared" si="58"/>
        <v>-398.3195771</v>
      </c>
      <c r="G159" s="58"/>
      <c r="H159" s="56">
        <f t="shared" si="59"/>
        <v>73365.38029</v>
      </c>
    </row>
    <row r="160">
      <c r="C160" s="55">
        <v>139.0</v>
      </c>
      <c r="D160" s="56">
        <f t="shared" si="56"/>
        <v>-568.8612211</v>
      </c>
      <c r="E160" s="56">
        <f t="shared" si="57"/>
        <v>-171.4654113</v>
      </c>
      <c r="F160" s="57">
        <f t="shared" si="58"/>
        <v>-397.3958099</v>
      </c>
      <c r="G160" s="58"/>
      <c r="H160" s="56">
        <f t="shared" si="59"/>
        <v>73193.91487</v>
      </c>
    </row>
    <row r="161">
      <c r="C161" s="55">
        <v>140.0</v>
      </c>
      <c r="D161" s="56">
        <f t="shared" si="56"/>
        <v>-568.8612211</v>
      </c>
      <c r="E161" s="56">
        <f t="shared" si="57"/>
        <v>-172.3941822</v>
      </c>
      <c r="F161" s="57">
        <f t="shared" si="58"/>
        <v>-396.4670389</v>
      </c>
      <c r="G161" s="58"/>
      <c r="H161" s="56">
        <f t="shared" si="59"/>
        <v>73021.52069</v>
      </c>
    </row>
    <row r="162">
      <c r="C162" s="55">
        <v>141.0</v>
      </c>
      <c r="D162" s="56">
        <f t="shared" si="56"/>
        <v>-568.8612211</v>
      </c>
      <c r="E162" s="56">
        <f t="shared" si="57"/>
        <v>-173.3279841</v>
      </c>
      <c r="F162" s="57">
        <f t="shared" si="58"/>
        <v>-395.5332371</v>
      </c>
      <c r="G162" s="58"/>
      <c r="H162" s="56">
        <f t="shared" si="59"/>
        <v>72848.19271</v>
      </c>
    </row>
    <row r="163">
      <c r="C163" s="55">
        <v>142.0</v>
      </c>
      <c r="D163" s="56">
        <f t="shared" si="56"/>
        <v>-568.8612211</v>
      </c>
      <c r="E163" s="56">
        <f t="shared" si="57"/>
        <v>-174.266844</v>
      </c>
      <c r="F163" s="57">
        <f t="shared" si="58"/>
        <v>-394.5943772</v>
      </c>
      <c r="G163" s="58"/>
      <c r="H163" s="56">
        <f t="shared" si="59"/>
        <v>72673.92586</v>
      </c>
    </row>
    <row r="164">
      <c r="C164" s="55">
        <v>143.0</v>
      </c>
      <c r="D164" s="56">
        <f t="shared" si="56"/>
        <v>-568.8612211</v>
      </c>
      <c r="E164" s="56">
        <f t="shared" si="57"/>
        <v>-175.2107894</v>
      </c>
      <c r="F164" s="57">
        <f t="shared" si="58"/>
        <v>-393.6504318</v>
      </c>
      <c r="G164" s="58"/>
      <c r="H164" s="56">
        <f t="shared" si="59"/>
        <v>72498.71508</v>
      </c>
    </row>
    <row r="165">
      <c r="C165" s="55">
        <v>144.0</v>
      </c>
      <c r="D165" s="56">
        <f t="shared" si="56"/>
        <v>-568.8612211</v>
      </c>
      <c r="E165" s="56">
        <f t="shared" si="57"/>
        <v>-176.1598478</v>
      </c>
      <c r="F165" s="57">
        <f t="shared" si="58"/>
        <v>-392.7013733</v>
      </c>
      <c r="G165" s="58"/>
      <c r="H165" s="56">
        <f t="shared" si="59"/>
        <v>72322.55523</v>
      </c>
    </row>
    <row r="166">
      <c r="C166" s="58"/>
      <c r="D166" s="59" t="s">
        <v>75</v>
      </c>
      <c r="E166" s="60">
        <f t="shared" ref="E166:F166" si="60">sum(E154:E165)</f>
        <v>-2052.391666</v>
      </c>
      <c r="F166" s="60">
        <f t="shared" si="60"/>
        <v>-4773.942987</v>
      </c>
      <c r="G166" s="55" t="s">
        <v>76</v>
      </c>
      <c r="H166" s="55">
        <v>12.0</v>
      </c>
    </row>
    <row r="167">
      <c r="C167" s="55">
        <v>145.0</v>
      </c>
      <c r="D167" s="56">
        <f t="shared" ref="D167:D178" si="61">if(or(($C$7-C167)=0,($C$7-C167)&lt;0),0,pmt($C$8,$C$7,$C$4,0,0))</f>
        <v>-568.8612211</v>
      </c>
      <c r="E167" s="56">
        <f t="shared" ref="E167:E178" si="62">if(or(($C$7-C167)=0,($C$7-C167)&lt;0),0,ppmt($C$8,C167,$C$7,$C$4,0,0))</f>
        <v>-177.114047</v>
      </c>
      <c r="F167" s="57">
        <f t="shared" ref="F167:F178" si="63">if(or(($C$7-C167)=0,($C$7-C167)&lt;0),0,IPMT($C$8,C167,$C$7,$C$4,0,0))</f>
        <v>-391.7471741</v>
      </c>
      <c r="G167" s="58"/>
      <c r="H167" s="56">
        <f t="shared" ref="H167:H178" si="64">if(or(($C$7-C167)=0,($C$7-C167)&lt;0),0,-fv($C$8,C167,$D$11,$C$4,0))</f>
        <v>72145.44118</v>
      </c>
    </row>
    <row r="168">
      <c r="C168" s="55">
        <v>146.0</v>
      </c>
      <c r="D168" s="56">
        <f t="shared" si="61"/>
        <v>-568.8612211</v>
      </c>
      <c r="E168" s="56">
        <f t="shared" si="62"/>
        <v>-178.0734147</v>
      </c>
      <c r="F168" s="57">
        <f t="shared" si="63"/>
        <v>-390.7878064</v>
      </c>
      <c r="G168" s="58"/>
      <c r="H168" s="56">
        <f t="shared" si="64"/>
        <v>71967.36777</v>
      </c>
    </row>
    <row r="169">
      <c r="C169" s="55">
        <v>147.0</v>
      </c>
      <c r="D169" s="56">
        <f t="shared" si="61"/>
        <v>-568.8612211</v>
      </c>
      <c r="E169" s="56">
        <f t="shared" si="62"/>
        <v>-179.0379791</v>
      </c>
      <c r="F169" s="57">
        <f t="shared" si="63"/>
        <v>-389.8232421</v>
      </c>
      <c r="G169" s="58"/>
      <c r="H169" s="56">
        <f t="shared" si="64"/>
        <v>71788.32979</v>
      </c>
    </row>
    <row r="170">
      <c r="C170" s="55">
        <v>148.0</v>
      </c>
      <c r="D170" s="56">
        <f t="shared" si="61"/>
        <v>-568.8612211</v>
      </c>
      <c r="E170" s="56">
        <f t="shared" si="62"/>
        <v>-180.0077681</v>
      </c>
      <c r="F170" s="57">
        <f t="shared" si="63"/>
        <v>-388.853453</v>
      </c>
      <c r="G170" s="58"/>
      <c r="H170" s="56">
        <f t="shared" si="64"/>
        <v>71608.32202</v>
      </c>
    </row>
    <row r="171">
      <c r="C171" s="55">
        <v>149.0</v>
      </c>
      <c r="D171" s="56">
        <f t="shared" si="61"/>
        <v>-568.8612211</v>
      </c>
      <c r="E171" s="56">
        <f t="shared" si="62"/>
        <v>-180.9828102</v>
      </c>
      <c r="F171" s="57">
        <f t="shared" si="63"/>
        <v>-387.8784109</v>
      </c>
      <c r="G171" s="58"/>
      <c r="H171" s="56">
        <f t="shared" si="64"/>
        <v>71427.33921</v>
      </c>
    </row>
    <row r="172">
      <c r="C172" s="55">
        <v>150.0</v>
      </c>
      <c r="D172" s="56">
        <f t="shared" si="61"/>
        <v>-568.8612211</v>
      </c>
      <c r="E172" s="56">
        <f t="shared" si="62"/>
        <v>-181.9631338</v>
      </c>
      <c r="F172" s="57">
        <f t="shared" si="63"/>
        <v>-386.8980874</v>
      </c>
      <c r="G172" s="58"/>
      <c r="H172" s="56">
        <f t="shared" si="64"/>
        <v>71245.37607</v>
      </c>
    </row>
    <row r="173">
      <c r="C173" s="55">
        <v>151.0</v>
      </c>
      <c r="D173" s="56">
        <f t="shared" si="61"/>
        <v>-568.8612211</v>
      </c>
      <c r="E173" s="56">
        <f t="shared" si="62"/>
        <v>-182.9487674</v>
      </c>
      <c r="F173" s="57">
        <f t="shared" si="63"/>
        <v>-385.9124537</v>
      </c>
      <c r="G173" s="58"/>
      <c r="H173" s="56">
        <f t="shared" si="64"/>
        <v>71062.42731</v>
      </c>
    </row>
    <row r="174">
      <c r="C174" s="55">
        <v>152.0</v>
      </c>
      <c r="D174" s="56">
        <f t="shared" si="61"/>
        <v>-568.8612211</v>
      </c>
      <c r="E174" s="56">
        <f t="shared" si="62"/>
        <v>-183.9397399</v>
      </c>
      <c r="F174" s="57">
        <f t="shared" si="63"/>
        <v>-384.9214812</v>
      </c>
      <c r="G174" s="58"/>
      <c r="H174" s="56">
        <f t="shared" si="64"/>
        <v>70878.48757</v>
      </c>
    </row>
    <row r="175">
      <c r="C175" s="55">
        <v>153.0</v>
      </c>
      <c r="D175" s="56">
        <f t="shared" si="61"/>
        <v>-568.8612211</v>
      </c>
      <c r="E175" s="56">
        <f t="shared" si="62"/>
        <v>-184.9360802</v>
      </c>
      <c r="F175" s="57">
        <f t="shared" si="63"/>
        <v>-383.925141</v>
      </c>
      <c r="G175" s="58"/>
      <c r="H175" s="56">
        <f t="shared" si="64"/>
        <v>70693.55149</v>
      </c>
    </row>
    <row r="176">
      <c r="C176" s="55">
        <v>154.0</v>
      </c>
      <c r="D176" s="56">
        <f t="shared" si="61"/>
        <v>-568.8612211</v>
      </c>
      <c r="E176" s="56">
        <f t="shared" si="62"/>
        <v>-185.9378173</v>
      </c>
      <c r="F176" s="57">
        <f t="shared" si="63"/>
        <v>-382.9234039</v>
      </c>
      <c r="G176" s="58"/>
      <c r="H176" s="56">
        <f t="shared" si="64"/>
        <v>70507.61367</v>
      </c>
    </row>
    <row r="177">
      <c r="C177" s="55">
        <v>155.0</v>
      </c>
      <c r="D177" s="56">
        <f t="shared" si="61"/>
        <v>-568.8612211</v>
      </c>
      <c r="E177" s="56">
        <f t="shared" si="62"/>
        <v>-186.9449804</v>
      </c>
      <c r="F177" s="57">
        <f t="shared" si="63"/>
        <v>-381.9162407</v>
      </c>
      <c r="G177" s="58"/>
      <c r="H177" s="56">
        <f t="shared" si="64"/>
        <v>70320.66869</v>
      </c>
    </row>
    <row r="178">
      <c r="C178" s="55">
        <v>156.0</v>
      </c>
      <c r="D178" s="56">
        <f t="shared" si="61"/>
        <v>-568.8612211</v>
      </c>
      <c r="E178" s="56">
        <f t="shared" si="62"/>
        <v>-187.9575991</v>
      </c>
      <c r="F178" s="57">
        <f t="shared" si="63"/>
        <v>-380.9036221</v>
      </c>
      <c r="G178" s="58"/>
      <c r="H178" s="56">
        <f t="shared" si="64"/>
        <v>70132.71109</v>
      </c>
    </row>
    <row r="179">
      <c r="C179" s="58"/>
      <c r="D179" s="59" t="s">
        <v>75</v>
      </c>
      <c r="E179" s="60">
        <f t="shared" ref="E179:F179" si="65">sum(E167:E178)</f>
        <v>-2189.844137</v>
      </c>
      <c r="F179" s="60">
        <f t="shared" si="65"/>
        <v>-4636.490517</v>
      </c>
      <c r="G179" s="55" t="s">
        <v>76</v>
      </c>
      <c r="H179" s="55">
        <v>13.0</v>
      </c>
    </row>
    <row r="180">
      <c r="C180" s="55">
        <v>157.0</v>
      </c>
      <c r="D180" s="56">
        <f t="shared" ref="D180:D191" si="66">if(or(($C$7-C180)=0,($C$7-C180)&lt;0),0,pmt($C$8,$C$7,$C$4,0,0))</f>
        <v>-568.8612211</v>
      </c>
      <c r="E180" s="56">
        <f t="shared" ref="E180:E191" si="67">if(or(($C$7-C180)=0,($C$7-C180)&lt;0),0,ppmt($C$8,C180,$C$7,$C$4,0,0))</f>
        <v>-188.9757027</v>
      </c>
      <c r="F180" s="57">
        <f t="shared" ref="F180:F191" si="68">if(or(($C$7-C180)=0,($C$7-C180)&lt;0),0,IPMT($C$8,C180,$C$7,$C$4,0,0))</f>
        <v>-379.8855184</v>
      </c>
      <c r="G180" s="58"/>
      <c r="H180" s="56">
        <f t="shared" ref="H180:H191" si="69">if(or(($C$7-C180)=0,($C$7-C180)&lt;0),0,-fv($C$8,C180,$D$11,$C$4,0))</f>
        <v>69943.73539</v>
      </c>
    </row>
    <row r="181">
      <c r="C181" s="55">
        <v>158.0</v>
      </c>
      <c r="D181" s="56">
        <f t="shared" si="66"/>
        <v>-568.8612211</v>
      </c>
      <c r="E181" s="56">
        <f t="shared" si="67"/>
        <v>-189.9993211</v>
      </c>
      <c r="F181" s="57">
        <f t="shared" si="68"/>
        <v>-378.8619</v>
      </c>
      <c r="G181" s="58"/>
      <c r="H181" s="56">
        <f t="shared" si="69"/>
        <v>69753.73607</v>
      </c>
    </row>
    <row r="182">
      <c r="C182" s="55">
        <v>159.0</v>
      </c>
      <c r="D182" s="56">
        <f t="shared" si="66"/>
        <v>-568.8612211</v>
      </c>
      <c r="E182" s="56">
        <f t="shared" si="67"/>
        <v>-191.0284841</v>
      </c>
      <c r="F182" s="57">
        <f t="shared" si="68"/>
        <v>-377.832737</v>
      </c>
      <c r="G182" s="58"/>
      <c r="H182" s="56">
        <f t="shared" si="69"/>
        <v>69562.70758</v>
      </c>
    </row>
    <row r="183">
      <c r="C183" s="55">
        <v>160.0</v>
      </c>
      <c r="D183" s="56">
        <f t="shared" si="66"/>
        <v>-568.8612211</v>
      </c>
      <c r="E183" s="56">
        <f t="shared" si="67"/>
        <v>-192.0632217</v>
      </c>
      <c r="F183" s="57">
        <f t="shared" si="68"/>
        <v>-376.7979994</v>
      </c>
      <c r="G183" s="58"/>
      <c r="H183" s="56">
        <f t="shared" si="69"/>
        <v>69370.64436</v>
      </c>
    </row>
    <row r="184">
      <c r="C184" s="55">
        <v>161.0</v>
      </c>
      <c r="D184" s="56">
        <f t="shared" si="66"/>
        <v>-568.8612211</v>
      </c>
      <c r="E184" s="56">
        <f t="shared" si="67"/>
        <v>-193.1035642</v>
      </c>
      <c r="F184" s="57">
        <f t="shared" si="68"/>
        <v>-375.757657</v>
      </c>
      <c r="G184" s="58"/>
      <c r="H184" s="56">
        <f t="shared" si="69"/>
        <v>69177.5408</v>
      </c>
    </row>
    <row r="185">
      <c r="C185" s="55">
        <v>162.0</v>
      </c>
      <c r="D185" s="56">
        <f t="shared" si="66"/>
        <v>-568.8612211</v>
      </c>
      <c r="E185" s="56">
        <f t="shared" si="67"/>
        <v>-194.1495418</v>
      </c>
      <c r="F185" s="57">
        <f t="shared" si="68"/>
        <v>-374.7116793</v>
      </c>
      <c r="G185" s="58"/>
      <c r="H185" s="56">
        <f t="shared" si="69"/>
        <v>68983.39125</v>
      </c>
    </row>
    <row r="186">
      <c r="C186" s="55">
        <v>163.0</v>
      </c>
      <c r="D186" s="56">
        <f t="shared" si="66"/>
        <v>-568.8612211</v>
      </c>
      <c r="E186" s="56">
        <f t="shared" si="67"/>
        <v>-195.2011852</v>
      </c>
      <c r="F186" s="57">
        <f t="shared" si="68"/>
        <v>-373.660036</v>
      </c>
      <c r="G186" s="58"/>
      <c r="H186" s="56">
        <f t="shared" si="69"/>
        <v>68788.19007</v>
      </c>
    </row>
    <row r="187">
      <c r="C187" s="55">
        <v>164.0</v>
      </c>
      <c r="D187" s="56">
        <f t="shared" si="66"/>
        <v>-568.8612211</v>
      </c>
      <c r="E187" s="56">
        <f t="shared" si="67"/>
        <v>-196.2585249</v>
      </c>
      <c r="F187" s="57">
        <f t="shared" si="68"/>
        <v>-372.6026962</v>
      </c>
      <c r="G187" s="58"/>
      <c r="H187" s="56">
        <f t="shared" si="69"/>
        <v>68591.93154</v>
      </c>
    </row>
    <row r="188">
      <c r="C188" s="55">
        <v>165.0</v>
      </c>
      <c r="D188" s="56">
        <f t="shared" si="66"/>
        <v>-568.8612211</v>
      </c>
      <c r="E188" s="56">
        <f t="shared" si="67"/>
        <v>-197.3215919</v>
      </c>
      <c r="F188" s="57">
        <f t="shared" si="68"/>
        <v>-371.5396292</v>
      </c>
      <c r="G188" s="58"/>
      <c r="H188" s="56">
        <f t="shared" si="69"/>
        <v>68394.60995</v>
      </c>
    </row>
    <row r="189">
      <c r="C189" s="55">
        <v>166.0</v>
      </c>
      <c r="D189" s="56">
        <f t="shared" si="66"/>
        <v>-568.8612211</v>
      </c>
      <c r="E189" s="56">
        <f t="shared" si="67"/>
        <v>-198.3904172</v>
      </c>
      <c r="F189" s="57">
        <f t="shared" si="68"/>
        <v>-370.4708039</v>
      </c>
      <c r="G189" s="58"/>
      <c r="H189" s="56">
        <f t="shared" si="69"/>
        <v>68196.21954</v>
      </c>
    </row>
    <row r="190">
      <c r="C190" s="55">
        <v>167.0</v>
      </c>
      <c r="D190" s="56">
        <f t="shared" si="66"/>
        <v>-568.8612211</v>
      </c>
      <c r="E190" s="56">
        <f t="shared" si="67"/>
        <v>-199.465032</v>
      </c>
      <c r="F190" s="57">
        <f t="shared" si="68"/>
        <v>-369.3961891</v>
      </c>
      <c r="G190" s="58"/>
      <c r="H190" s="56">
        <f t="shared" si="69"/>
        <v>67996.7545</v>
      </c>
    </row>
    <row r="191">
      <c r="C191" s="55">
        <v>168.0</v>
      </c>
      <c r="D191" s="56">
        <f t="shared" si="66"/>
        <v>-568.8612211</v>
      </c>
      <c r="E191" s="56">
        <f t="shared" si="67"/>
        <v>-200.5454676</v>
      </c>
      <c r="F191" s="57">
        <f t="shared" si="68"/>
        <v>-368.3157536</v>
      </c>
      <c r="G191" s="58"/>
      <c r="H191" s="56">
        <f t="shared" si="69"/>
        <v>67796.20904</v>
      </c>
    </row>
    <row r="192">
      <c r="C192" s="58"/>
      <c r="D192" s="59" t="s">
        <v>75</v>
      </c>
      <c r="E192" s="60">
        <f t="shared" ref="E192:F192" si="70">sum(E180:E191)</f>
        <v>-2336.502055</v>
      </c>
      <c r="F192" s="60">
        <f t="shared" si="70"/>
        <v>-4489.832599</v>
      </c>
      <c r="G192" s="55" t="s">
        <v>76</v>
      </c>
      <c r="H192" s="55">
        <v>14.0</v>
      </c>
    </row>
    <row r="193">
      <c r="C193" s="55">
        <v>169.0</v>
      </c>
      <c r="D193" s="56">
        <f t="shared" ref="D193:D204" si="71">if(or(($C$7-C193)=0,($C$7-C193)&lt;0),0,pmt($C$8,$C$7,$C$4,0,0))</f>
        <v>-568.8612211</v>
      </c>
      <c r="E193" s="56">
        <f t="shared" ref="E193:E204" si="72">if(or(($C$7-C193)=0,($C$7-C193)&lt;0),0,ppmt($C$8,C193,$C$7,$C$4,0,0))</f>
        <v>-201.6317555</v>
      </c>
      <c r="F193" s="57">
        <f t="shared" ref="F193:F204" si="73">if(or(($C$7-C193)=0,($C$7-C193)&lt;0),0,IPMT($C$8,C193,$C$7,$C$4,0,0))</f>
        <v>-367.2294656</v>
      </c>
      <c r="G193" s="58"/>
      <c r="H193" s="56">
        <f t="shared" ref="H193:H204" si="74">if(or(($C$7-C193)=0,($C$7-C193)&lt;0),0,-fv($C$8,C193,$D$11,$C$4,0))</f>
        <v>67594.57728</v>
      </c>
    </row>
    <row r="194">
      <c r="C194" s="55">
        <v>170.0</v>
      </c>
      <c r="D194" s="56">
        <f t="shared" si="71"/>
        <v>-568.8612211</v>
      </c>
      <c r="E194" s="56">
        <f t="shared" si="72"/>
        <v>-202.7239275</v>
      </c>
      <c r="F194" s="57">
        <f t="shared" si="73"/>
        <v>-366.1372936</v>
      </c>
      <c r="G194" s="58"/>
      <c r="H194" s="56">
        <f t="shared" si="74"/>
        <v>67391.85335</v>
      </c>
    </row>
    <row r="195">
      <c r="C195" s="55">
        <v>171.0</v>
      </c>
      <c r="D195" s="56">
        <f t="shared" si="71"/>
        <v>-568.8612211</v>
      </c>
      <c r="E195" s="56">
        <f t="shared" si="72"/>
        <v>-203.8220155</v>
      </c>
      <c r="F195" s="57">
        <f t="shared" si="73"/>
        <v>-365.0392057</v>
      </c>
      <c r="G195" s="58"/>
      <c r="H195" s="56">
        <f t="shared" si="74"/>
        <v>67188.03134</v>
      </c>
    </row>
    <row r="196">
      <c r="C196" s="55">
        <v>172.0</v>
      </c>
      <c r="D196" s="56">
        <f t="shared" si="71"/>
        <v>-568.8612211</v>
      </c>
      <c r="E196" s="56">
        <f t="shared" si="72"/>
        <v>-204.9260514</v>
      </c>
      <c r="F196" s="57">
        <f t="shared" si="73"/>
        <v>-363.9351697</v>
      </c>
      <c r="G196" s="58"/>
      <c r="H196" s="56">
        <f t="shared" si="74"/>
        <v>66983.10529</v>
      </c>
    </row>
    <row r="197">
      <c r="C197" s="55">
        <v>173.0</v>
      </c>
      <c r="D197" s="56">
        <f t="shared" si="71"/>
        <v>-568.8612211</v>
      </c>
      <c r="E197" s="56">
        <f t="shared" si="72"/>
        <v>-206.0360675</v>
      </c>
      <c r="F197" s="57">
        <f t="shared" si="73"/>
        <v>-362.8251536</v>
      </c>
      <c r="G197" s="58"/>
      <c r="H197" s="56">
        <f t="shared" si="74"/>
        <v>66777.06922</v>
      </c>
    </row>
    <row r="198">
      <c r="C198" s="55">
        <v>174.0</v>
      </c>
      <c r="D198" s="56">
        <f t="shared" si="71"/>
        <v>-568.8612211</v>
      </c>
      <c r="E198" s="56">
        <f t="shared" si="72"/>
        <v>-207.1520962</v>
      </c>
      <c r="F198" s="57">
        <f t="shared" si="73"/>
        <v>-361.7091249</v>
      </c>
      <c r="G198" s="58"/>
      <c r="H198" s="56">
        <f t="shared" si="74"/>
        <v>66569.91712</v>
      </c>
    </row>
    <row r="199">
      <c r="C199" s="55">
        <v>175.0</v>
      </c>
      <c r="D199" s="56">
        <f t="shared" si="71"/>
        <v>-568.8612211</v>
      </c>
      <c r="E199" s="56">
        <f t="shared" si="72"/>
        <v>-208.2741701</v>
      </c>
      <c r="F199" s="57">
        <f t="shared" si="73"/>
        <v>-360.5870511</v>
      </c>
      <c r="G199" s="58"/>
      <c r="H199" s="56">
        <f t="shared" si="74"/>
        <v>66361.64295</v>
      </c>
    </row>
    <row r="200">
      <c r="C200" s="55">
        <v>176.0</v>
      </c>
      <c r="D200" s="56">
        <f t="shared" si="71"/>
        <v>-568.8612211</v>
      </c>
      <c r="E200" s="56">
        <f t="shared" si="72"/>
        <v>-209.4023218</v>
      </c>
      <c r="F200" s="57">
        <f t="shared" si="73"/>
        <v>-359.4588993</v>
      </c>
      <c r="G200" s="58"/>
      <c r="H200" s="56">
        <f t="shared" si="74"/>
        <v>66152.24063</v>
      </c>
    </row>
    <row r="201">
      <c r="C201" s="55">
        <v>177.0</v>
      </c>
      <c r="D201" s="56">
        <f t="shared" si="71"/>
        <v>-568.8612211</v>
      </c>
      <c r="E201" s="56">
        <f t="shared" si="72"/>
        <v>-210.5365844</v>
      </c>
      <c r="F201" s="57">
        <f t="shared" si="73"/>
        <v>-358.3246367</v>
      </c>
      <c r="G201" s="58"/>
      <c r="H201" s="56">
        <f t="shared" si="74"/>
        <v>65941.70405</v>
      </c>
    </row>
    <row r="202">
      <c r="C202" s="55">
        <v>178.0</v>
      </c>
      <c r="D202" s="56">
        <f t="shared" si="71"/>
        <v>-568.8612211</v>
      </c>
      <c r="E202" s="56">
        <f t="shared" si="72"/>
        <v>-211.6769909</v>
      </c>
      <c r="F202" s="57">
        <f t="shared" si="73"/>
        <v>-357.1842302</v>
      </c>
      <c r="G202" s="58"/>
      <c r="H202" s="56">
        <f t="shared" si="74"/>
        <v>65730.02705</v>
      </c>
    </row>
    <row r="203">
      <c r="C203" s="55">
        <v>179.0</v>
      </c>
      <c r="D203" s="56">
        <f t="shared" si="71"/>
        <v>-568.8612211</v>
      </c>
      <c r="E203" s="56">
        <f t="shared" si="72"/>
        <v>-212.8235746</v>
      </c>
      <c r="F203" s="57">
        <f t="shared" si="73"/>
        <v>-356.0376465</v>
      </c>
      <c r="G203" s="58"/>
      <c r="H203" s="56">
        <f t="shared" si="74"/>
        <v>65517.20348</v>
      </c>
    </row>
    <row r="204">
      <c r="C204" s="55">
        <v>180.0</v>
      </c>
      <c r="D204" s="56">
        <f t="shared" si="71"/>
        <v>-568.8612211</v>
      </c>
      <c r="E204" s="56">
        <f t="shared" si="72"/>
        <v>-213.976369</v>
      </c>
      <c r="F204" s="57">
        <f t="shared" si="73"/>
        <v>-354.8848522</v>
      </c>
      <c r="G204" s="58"/>
      <c r="H204" s="56">
        <f t="shared" si="74"/>
        <v>65303.22711</v>
      </c>
    </row>
    <row r="205">
      <c r="C205" s="58"/>
      <c r="D205" s="59" t="s">
        <v>75</v>
      </c>
      <c r="E205" s="60">
        <f t="shared" ref="E205:F205" si="75">sum(E193:E204)</f>
        <v>-2492.981924</v>
      </c>
      <c r="F205" s="60">
        <f t="shared" si="75"/>
        <v>-4333.352729</v>
      </c>
      <c r="G205" s="55" t="s">
        <v>76</v>
      </c>
      <c r="H205" s="55">
        <v>15.0</v>
      </c>
    </row>
    <row r="206">
      <c r="C206" s="55">
        <v>181.0</v>
      </c>
      <c r="D206" s="56">
        <f t="shared" ref="D206:D217" si="76">if(or(($C$7-C206)=0,($C$7-C206)&lt;0),0,pmt($C$8,$C$7,$C$4,0,0))</f>
        <v>-568.8612211</v>
      </c>
      <c r="E206" s="56">
        <f t="shared" ref="E206:E217" si="77">if(or(($C$7-C206)=0,($C$7-C206)&lt;0),0,ppmt($C$8,C206,$C$7,$C$4,0,0))</f>
        <v>-215.1354076</v>
      </c>
      <c r="F206" s="57">
        <f t="shared" ref="F206:F217" si="78">if(or(($C$7-C206)=0,($C$7-C206)&lt;0),0,IPMT($C$8,C206,$C$7,$C$4,0,0))</f>
        <v>-353.7258135</v>
      </c>
      <c r="G206" s="58"/>
      <c r="H206" s="56">
        <f t="shared" ref="H206:H217" si="79">if(or(($C$7-C206)=0,($C$7-C206)&lt;0),0,-fv($C$8,C206,$D$11,$C$4,0))</f>
        <v>65088.0917</v>
      </c>
    </row>
    <row r="207">
      <c r="C207" s="55">
        <v>182.0</v>
      </c>
      <c r="D207" s="56">
        <f t="shared" si="76"/>
        <v>-568.8612211</v>
      </c>
      <c r="E207" s="56">
        <f t="shared" si="77"/>
        <v>-216.3007244</v>
      </c>
      <c r="F207" s="57">
        <f t="shared" si="78"/>
        <v>-352.5604967</v>
      </c>
      <c r="G207" s="58"/>
      <c r="H207" s="56">
        <f t="shared" si="79"/>
        <v>64871.79098</v>
      </c>
    </row>
    <row r="208">
      <c r="C208" s="55">
        <v>183.0</v>
      </c>
      <c r="D208" s="56">
        <f t="shared" si="76"/>
        <v>-568.8612211</v>
      </c>
      <c r="E208" s="56">
        <f t="shared" si="77"/>
        <v>-217.4723533</v>
      </c>
      <c r="F208" s="57">
        <f t="shared" si="78"/>
        <v>-351.3888678</v>
      </c>
      <c r="G208" s="58"/>
      <c r="H208" s="56">
        <f t="shared" si="79"/>
        <v>64654.31863</v>
      </c>
    </row>
    <row r="209">
      <c r="C209" s="55">
        <v>184.0</v>
      </c>
      <c r="D209" s="56">
        <f t="shared" si="76"/>
        <v>-568.8612211</v>
      </c>
      <c r="E209" s="56">
        <f t="shared" si="77"/>
        <v>-218.6503286</v>
      </c>
      <c r="F209" s="57">
        <f t="shared" si="78"/>
        <v>-350.2108926</v>
      </c>
      <c r="G209" s="58"/>
      <c r="H209" s="56">
        <f t="shared" si="79"/>
        <v>64435.6683</v>
      </c>
    </row>
    <row r="210">
      <c r="C210" s="55">
        <v>185.0</v>
      </c>
      <c r="D210" s="56">
        <f t="shared" si="76"/>
        <v>-568.8612211</v>
      </c>
      <c r="E210" s="56">
        <f t="shared" si="77"/>
        <v>-219.8346845</v>
      </c>
      <c r="F210" s="57">
        <f t="shared" si="78"/>
        <v>-349.0265366</v>
      </c>
      <c r="G210" s="58"/>
      <c r="H210" s="56">
        <f t="shared" si="79"/>
        <v>64215.83361</v>
      </c>
    </row>
    <row r="211">
      <c r="C211" s="55">
        <v>186.0</v>
      </c>
      <c r="D211" s="56">
        <f t="shared" si="76"/>
        <v>-568.8612211</v>
      </c>
      <c r="E211" s="56">
        <f t="shared" si="77"/>
        <v>-221.0254557</v>
      </c>
      <c r="F211" s="57">
        <f t="shared" si="78"/>
        <v>-347.8357654</v>
      </c>
      <c r="G211" s="58"/>
      <c r="H211" s="56">
        <f t="shared" si="79"/>
        <v>63994.80816</v>
      </c>
    </row>
    <row r="212">
      <c r="C212" s="55">
        <v>187.0</v>
      </c>
      <c r="D212" s="56">
        <f t="shared" si="76"/>
        <v>-568.8612211</v>
      </c>
      <c r="E212" s="56">
        <f t="shared" si="77"/>
        <v>-222.222677</v>
      </c>
      <c r="F212" s="57">
        <f t="shared" si="78"/>
        <v>-346.6385442</v>
      </c>
      <c r="G212" s="58"/>
      <c r="H212" s="56">
        <f t="shared" si="79"/>
        <v>63772.58548</v>
      </c>
    </row>
    <row r="213">
      <c r="C213" s="55">
        <v>188.0</v>
      </c>
      <c r="D213" s="56">
        <f t="shared" si="76"/>
        <v>-568.8612211</v>
      </c>
      <c r="E213" s="56">
        <f t="shared" si="77"/>
        <v>-223.4263831</v>
      </c>
      <c r="F213" s="57">
        <f t="shared" si="78"/>
        <v>-345.434838</v>
      </c>
      <c r="G213" s="58"/>
      <c r="H213" s="56">
        <f t="shared" si="79"/>
        <v>63549.1591</v>
      </c>
    </row>
    <row r="214">
      <c r="C214" s="55">
        <v>189.0</v>
      </c>
      <c r="D214" s="56">
        <f t="shared" si="76"/>
        <v>-568.8612211</v>
      </c>
      <c r="E214" s="56">
        <f t="shared" si="77"/>
        <v>-224.6366094</v>
      </c>
      <c r="F214" s="57">
        <f t="shared" si="78"/>
        <v>-344.2246118</v>
      </c>
      <c r="G214" s="58"/>
      <c r="H214" s="56">
        <f t="shared" si="79"/>
        <v>63324.52249</v>
      </c>
    </row>
    <row r="215">
      <c r="C215" s="55">
        <v>190.0</v>
      </c>
      <c r="D215" s="56">
        <f t="shared" si="76"/>
        <v>-568.8612211</v>
      </c>
      <c r="E215" s="56">
        <f t="shared" si="77"/>
        <v>-225.853391</v>
      </c>
      <c r="F215" s="57">
        <f t="shared" si="78"/>
        <v>-343.0078301</v>
      </c>
      <c r="G215" s="58"/>
      <c r="H215" s="56">
        <f t="shared" si="79"/>
        <v>63098.6691</v>
      </c>
    </row>
    <row r="216">
      <c r="C216" s="55">
        <v>191.0</v>
      </c>
      <c r="D216" s="56">
        <f t="shared" si="76"/>
        <v>-568.8612211</v>
      </c>
      <c r="E216" s="56">
        <f t="shared" si="77"/>
        <v>-227.0767635</v>
      </c>
      <c r="F216" s="57">
        <f t="shared" si="78"/>
        <v>-341.7844576</v>
      </c>
      <c r="G216" s="58"/>
      <c r="H216" s="56">
        <f t="shared" si="79"/>
        <v>62871.59233</v>
      </c>
    </row>
    <row r="217">
      <c r="C217" s="55">
        <v>192.0</v>
      </c>
      <c r="D217" s="56">
        <f t="shared" si="76"/>
        <v>-568.8612211</v>
      </c>
      <c r="E217" s="56">
        <f t="shared" si="77"/>
        <v>-228.3067627</v>
      </c>
      <c r="F217" s="57">
        <f t="shared" si="78"/>
        <v>-340.5544585</v>
      </c>
      <c r="G217" s="58"/>
      <c r="H217" s="56">
        <f t="shared" si="79"/>
        <v>62643.28557</v>
      </c>
    </row>
    <row r="218">
      <c r="C218" s="58"/>
      <c r="D218" s="59" t="s">
        <v>75</v>
      </c>
      <c r="E218" s="60">
        <f t="shared" ref="E218:F218" si="80">sum(E206:E217)</f>
        <v>-2659.941541</v>
      </c>
      <c r="F218" s="60">
        <f t="shared" si="80"/>
        <v>-4166.393113</v>
      </c>
      <c r="G218" s="55" t="s">
        <v>76</v>
      </c>
      <c r="H218" s="55">
        <v>16.0</v>
      </c>
    </row>
    <row r="219">
      <c r="C219" s="55">
        <v>193.0</v>
      </c>
      <c r="D219" s="56">
        <f t="shared" ref="D219:D230" si="81">if(or(($C$7-C219)=0,($C$7-C219)&lt;0),0,pmt($C$8,$C$7,$C$4,0,0))</f>
        <v>-568.8612211</v>
      </c>
      <c r="E219" s="56">
        <f t="shared" ref="E219:E230" si="82">if(or(($C$7-C219)=0,($C$7-C219)&lt;0),0,ppmt($C$8,C219,$C$7,$C$4,0,0))</f>
        <v>-229.5434243</v>
      </c>
      <c r="F219" s="57">
        <f t="shared" ref="F219:F230" si="83">if(or(($C$7-C219)=0,($C$7-C219)&lt;0),0,IPMT($C$8,C219,$C$7,$C$4,0,0))</f>
        <v>-339.3177968</v>
      </c>
      <c r="G219" s="58"/>
      <c r="H219" s="56">
        <f t="shared" ref="H219:H230" si="84">if(or(($C$7-C219)=0,($C$7-C219)&lt;0),0,-fv($C$8,C219,$D$11,$C$4,0))</f>
        <v>62413.74215</v>
      </c>
    </row>
    <row r="220">
      <c r="C220" s="55">
        <v>194.0</v>
      </c>
      <c r="D220" s="56">
        <f t="shared" si="81"/>
        <v>-568.8612211</v>
      </c>
      <c r="E220" s="56">
        <f t="shared" si="82"/>
        <v>-230.7867845</v>
      </c>
      <c r="F220" s="57">
        <f t="shared" si="83"/>
        <v>-338.0744366</v>
      </c>
      <c r="G220" s="58"/>
      <c r="H220" s="56">
        <f t="shared" si="84"/>
        <v>62182.95536</v>
      </c>
    </row>
    <row r="221">
      <c r="C221" s="55">
        <v>195.0</v>
      </c>
      <c r="D221" s="56">
        <f t="shared" si="81"/>
        <v>-568.8612211</v>
      </c>
      <c r="E221" s="56">
        <f t="shared" si="82"/>
        <v>-232.0368796</v>
      </c>
      <c r="F221" s="57">
        <f t="shared" si="83"/>
        <v>-336.8243415</v>
      </c>
      <c r="G221" s="58"/>
      <c r="H221" s="56">
        <f t="shared" si="84"/>
        <v>61950.91848</v>
      </c>
    </row>
    <row r="222">
      <c r="C222" s="55">
        <v>196.0</v>
      </c>
      <c r="D222" s="56">
        <f t="shared" si="81"/>
        <v>-568.8612211</v>
      </c>
      <c r="E222" s="56">
        <f t="shared" si="82"/>
        <v>-233.293746</v>
      </c>
      <c r="F222" s="57">
        <f t="shared" si="83"/>
        <v>-335.5674751</v>
      </c>
      <c r="G222" s="58"/>
      <c r="H222" s="56">
        <f t="shared" si="84"/>
        <v>61717.62474</v>
      </c>
    </row>
    <row r="223">
      <c r="C223" s="55">
        <v>197.0</v>
      </c>
      <c r="D223" s="56">
        <f t="shared" si="81"/>
        <v>-568.8612211</v>
      </c>
      <c r="E223" s="56">
        <f t="shared" si="82"/>
        <v>-234.5574205</v>
      </c>
      <c r="F223" s="57">
        <f t="shared" si="83"/>
        <v>-334.3038007</v>
      </c>
      <c r="G223" s="58"/>
      <c r="H223" s="56">
        <f t="shared" si="84"/>
        <v>61483.06732</v>
      </c>
    </row>
    <row r="224">
      <c r="C224" s="55">
        <v>198.0</v>
      </c>
      <c r="D224" s="56">
        <f t="shared" si="81"/>
        <v>-568.8612211</v>
      </c>
      <c r="E224" s="56">
        <f t="shared" si="82"/>
        <v>-235.8279399</v>
      </c>
      <c r="F224" s="57">
        <f t="shared" si="83"/>
        <v>-333.0332813</v>
      </c>
      <c r="G224" s="58"/>
      <c r="H224" s="56">
        <f t="shared" si="84"/>
        <v>61247.23938</v>
      </c>
    </row>
    <row r="225">
      <c r="C225" s="55">
        <v>199.0</v>
      </c>
      <c r="D225" s="56">
        <f t="shared" si="81"/>
        <v>-568.8612211</v>
      </c>
      <c r="E225" s="56">
        <f t="shared" si="82"/>
        <v>-237.1053412</v>
      </c>
      <c r="F225" s="57">
        <f t="shared" si="83"/>
        <v>-331.75588</v>
      </c>
      <c r="G225" s="58"/>
      <c r="H225" s="56">
        <f t="shared" si="84"/>
        <v>61010.13403</v>
      </c>
    </row>
    <row r="226">
      <c r="C226" s="55">
        <v>200.0</v>
      </c>
      <c r="D226" s="56">
        <f t="shared" si="81"/>
        <v>-568.8612211</v>
      </c>
      <c r="E226" s="56">
        <f t="shared" si="82"/>
        <v>-238.3896618</v>
      </c>
      <c r="F226" s="57">
        <f t="shared" si="83"/>
        <v>-330.4715594</v>
      </c>
      <c r="G226" s="58"/>
      <c r="H226" s="56">
        <f t="shared" si="84"/>
        <v>60771.74437</v>
      </c>
    </row>
    <row r="227">
      <c r="C227" s="55">
        <v>201.0</v>
      </c>
      <c r="D227" s="56">
        <f t="shared" si="81"/>
        <v>-568.8612211</v>
      </c>
      <c r="E227" s="56">
        <f t="shared" si="82"/>
        <v>-239.6809391</v>
      </c>
      <c r="F227" s="57">
        <f t="shared" si="83"/>
        <v>-329.180282</v>
      </c>
      <c r="G227" s="58"/>
      <c r="H227" s="56">
        <f t="shared" si="84"/>
        <v>60532.06343</v>
      </c>
    </row>
    <row r="228">
      <c r="C228" s="55">
        <v>202.0</v>
      </c>
      <c r="D228" s="56">
        <f t="shared" si="81"/>
        <v>-568.8612211</v>
      </c>
      <c r="E228" s="56">
        <f t="shared" si="82"/>
        <v>-240.9792109</v>
      </c>
      <c r="F228" s="57">
        <f t="shared" si="83"/>
        <v>-327.8820103</v>
      </c>
      <c r="G228" s="58"/>
      <c r="H228" s="56">
        <f t="shared" si="84"/>
        <v>60291.08422</v>
      </c>
    </row>
    <row r="229">
      <c r="C229" s="55">
        <v>203.0</v>
      </c>
      <c r="D229" s="56">
        <f t="shared" si="81"/>
        <v>-568.8612211</v>
      </c>
      <c r="E229" s="56">
        <f t="shared" si="82"/>
        <v>-242.2845149</v>
      </c>
      <c r="F229" s="57">
        <f t="shared" si="83"/>
        <v>-326.5767062</v>
      </c>
      <c r="G229" s="58"/>
      <c r="H229" s="56">
        <f t="shared" si="84"/>
        <v>60048.79971</v>
      </c>
    </row>
    <row r="230">
      <c r="C230" s="55">
        <v>204.0</v>
      </c>
      <c r="D230" s="56">
        <f t="shared" si="81"/>
        <v>-568.8612211</v>
      </c>
      <c r="E230" s="56">
        <f t="shared" si="82"/>
        <v>-243.5968894</v>
      </c>
      <c r="F230" s="57">
        <f t="shared" si="83"/>
        <v>-325.2643318</v>
      </c>
      <c r="G230" s="58"/>
      <c r="H230" s="56">
        <f t="shared" si="84"/>
        <v>59805.20282</v>
      </c>
    </row>
    <row r="231">
      <c r="C231" s="58"/>
      <c r="D231" s="59" t="s">
        <v>75</v>
      </c>
      <c r="E231" s="60">
        <f t="shared" ref="E231:F231" si="85">sum(E219:E230)</f>
        <v>-2838.082752</v>
      </c>
      <c r="F231" s="60">
        <f t="shared" si="85"/>
        <v>-3988.251902</v>
      </c>
      <c r="G231" s="55" t="s">
        <v>76</v>
      </c>
      <c r="H231" s="55">
        <v>17.0</v>
      </c>
    </row>
    <row r="232">
      <c r="C232" s="55">
        <v>205.0</v>
      </c>
      <c r="D232" s="56">
        <f t="shared" ref="D232:D243" si="86">if(or(($C$7-C232)=0,($C$7-C232)&lt;0),0,pmt($C$8,$C$7,$C$4,0,0))</f>
        <v>-568.8612211</v>
      </c>
      <c r="E232" s="56">
        <f t="shared" ref="E232:E243" si="87">if(or(($C$7-C232)=0,($C$7-C232)&lt;0),0,ppmt($C$8,C232,$C$7,$C$4,0,0))</f>
        <v>-244.9163725</v>
      </c>
      <c r="F232" s="57">
        <f t="shared" ref="F232:F243" si="88">if(or(($C$7-C232)=0,($C$7-C232)&lt;0),0,IPMT($C$8,C232,$C$7,$C$4,0,0))</f>
        <v>-323.9448486</v>
      </c>
      <c r="G232" s="58"/>
      <c r="H232" s="56">
        <f t="shared" ref="H232:H243" si="89">if(or(($C$7-C232)=0,($C$7-C232)&lt;0),0,-fv($C$8,C232,$D$11,$C$4,0))</f>
        <v>59560.28645</v>
      </c>
    </row>
    <row r="233">
      <c r="C233" s="55">
        <v>206.0</v>
      </c>
      <c r="D233" s="56">
        <f t="shared" si="86"/>
        <v>-568.8612211</v>
      </c>
      <c r="E233" s="56">
        <f t="shared" si="87"/>
        <v>-246.2430029</v>
      </c>
      <c r="F233" s="57">
        <f t="shared" si="88"/>
        <v>-322.6182182</v>
      </c>
      <c r="G233" s="58"/>
      <c r="H233" s="56">
        <f t="shared" si="89"/>
        <v>59314.04344</v>
      </c>
    </row>
    <row r="234">
      <c r="C234" s="55">
        <v>207.0</v>
      </c>
      <c r="D234" s="56">
        <f t="shared" si="86"/>
        <v>-568.8612211</v>
      </c>
      <c r="E234" s="56">
        <f t="shared" si="87"/>
        <v>-247.5768192</v>
      </c>
      <c r="F234" s="57">
        <f t="shared" si="88"/>
        <v>-321.284402</v>
      </c>
      <c r="G234" s="58"/>
      <c r="H234" s="56">
        <f t="shared" si="89"/>
        <v>59066.46662</v>
      </c>
    </row>
    <row r="235">
      <c r="C235" s="55">
        <v>208.0</v>
      </c>
      <c r="D235" s="56">
        <f t="shared" si="86"/>
        <v>-568.8612211</v>
      </c>
      <c r="E235" s="56">
        <f t="shared" si="87"/>
        <v>-248.9178603</v>
      </c>
      <c r="F235" s="57">
        <f t="shared" si="88"/>
        <v>-319.9433609</v>
      </c>
      <c r="G235" s="58"/>
      <c r="H235" s="56">
        <f t="shared" si="89"/>
        <v>58817.54876</v>
      </c>
    </row>
    <row r="236">
      <c r="C236" s="55">
        <v>209.0</v>
      </c>
      <c r="D236" s="56">
        <f t="shared" si="86"/>
        <v>-568.8612211</v>
      </c>
      <c r="E236" s="56">
        <f t="shared" si="87"/>
        <v>-250.2661653</v>
      </c>
      <c r="F236" s="57">
        <f t="shared" si="88"/>
        <v>-318.5950558</v>
      </c>
      <c r="G236" s="58"/>
      <c r="H236" s="56">
        <f t="shared" si="89"/>
        <v>58567.2826</v>
      </c>
    </row>
    <row r="237">
      <c r="C237" s="55">
        <v>210.0</v>
      </c>
      <c r="D237" s="56">
        <f t="shared" si="86"/>
        <v>-568.8612211</v>
      </c>
      <c r="E237" s="56">
        <f t="shared" si="87"/>
        <v>-251.6217737</v>
      </c>
      <c r="F237" s="57">
        <f t="shared" si="88"/>
        <v>-317.2394474</v>
      </c>
      <c r="G237" s="58"/>
      <c r="H237" s="56">
        <f t="shared" si="89"/>
        <v>58315.66082</v>
      </c>
    </row>
    <row r="238">
      <c r="C238" s="55">
        <v>211.0</v>
      </c>
      <c r="D238" s="56">
        <f t="shared" si="86"/>
        <v>-568.8612211</v>
      </c>
      <c r="E238" s="56">
        <f t="shared" si="87"/>
        <v>-252.984725</v>
      </c>
      <c r="F238" s="57">
        <f t="shared" si="88"/>
        <v>-315.8764961</v>
      </c>
      <c r="G238" s="58"/>
      <c r="H238" s="56">
        <f t="shared" si="89"/>
        <v>58062.6761</v>
      </c>
    </row>
    <row r="239">
      <c r="C239" s="55">
        <v>212.0</v>
      </c>
      <c r="D239" s="56">
        <f t="shared" si="86"/>
        <v>-568.8612211</v>
      </c>
      <c r="E239" s="56">
        <f t="shared" si="87"/>
        <v>-254.3550589</v>
      </c>
      <c r="F239" s="57">
        <f t="shared" si="88"/>
        <v>-314.5061622</v>
      </c>
      <c r="G239" s="58"/>
      <c r="H239" s="56">
        <f t="shared" si="89"/>
        <v>57808.32104</v>
      </c>
    </row>
    <row r="240">
      <c r="C240" s="55">
        <v>213.0</v>
      </c>
      <c r="D240" s="56">
        <f t="shared" si="86"/>
        <v>-568.8612211</v>
      </c>
      <c r="E240" s="56">
        <f t="shared" si="87"/>
        <v>-255.7328155</v>
      </c>
      <c r="F240" s="57">
        <f t="shared" si="88"/>
        <v>-313.1284056</v>
      </c>
      <c r="G240" s="58"/>
      <c r="H240" s="56">
        <f t="shared" si="89"/>
        <v>57552.58822</v>
      </c>
    </row>
    <row r="241">
      <c r="C241" s="55">
        <v>214.0</v>
      </c>
      <c r="D241" s="56">
        <f t="shared" si="86"/>
        <v>-568.8612211</v>
      </c>
      <c r="E241" s="56">
        <f t="shared" si="87"/>
        <v>-257.1180349</v>
      </c>
      <c r="F241" s="57">
        <f t="shared" si="88"/>
        <v>-311.7431862</v>
      </c>
      <c r="G241" s="58"/>
      <c r="H241" s="56">
        <f t="shared" si="89"/>
        <v>57295.47019</v>
      </c>
    </row>
    <row r="242">
      <c r="C242" s="55">
        <v>215.0</v>
      </c>
      <c r="D242" s="56">
        <f t="shared" si="86"/>
        <v>-568.8612211</v>
      </c>
      <c r="E242" s="56">
        <f t="shared" si="87"/>
        <v>-258.5107576</v>
      </c>
      <c r="F242" s="57">
        <f t="shared" si="88"/>
        <v>-310.3504635</v>
      </c>
      <c r="G242" s="58"/>
      <c r="H242" s="56">
        <f t="shared" si="89"/>
        <v>57036.95943</v>
      </c>
    </row>
    <row r="243">
      <c r="C243" s="55">
        <v>216.0</v>
      </c>
      <c r="D243" s="56">
        <f t="shared" si="86"/>
        <v>-568.8612211</v>
      </c>
      <c r="E243" s="56">
        <f t="shared" si="87"/>
        <v>-259.9110242</v>
      </c>
      <c r="F243" s="57">
        <f t="shared" si="88"/>
        <v>-308.9501969</v>
      </c>
      <c r="G243" s="58"/>
      <c r="H243" s="56">
        <f t="shared" si="89"/>
        <v>56777.04841</v>
      </c>
    </row>
    <row r="244">
      <c r="C244" s="58"/>
      <c r="D244" s="59" t="s">
        <v>75</v>
      </c>
      <c r="E244" s="60">
        <f t="shared" ref="E244:F244" si="90">sum(E232:E243)</f>
        <v>-3028.15441</v>
      </c>
      <c r="F244" s="60">
        <f t="shared" si="90"/>
        <v>-3798.180244</v>
      </c>
      <c r="G244" s="55" t="s">
        <v>76</v>
      </c>
      <c r="H244" s="55">
        <v>18.0</v>
      </c>
    </row>
    <row r="245">
      <c r="C245" s="55">
        <v>217.0</v>
      </c>
      <c r="D245" s="56">
        <f t="shared" ref="D245:D256" si="91">if(or(($C$7-C245)=0,($C$7-C245)&lt;0),0,pmt($C$8,$C$7,$C$4,0,0))</f>
        <v>-568.8612211</v>
      </c>
      <c r="E245" s="56">
        <f t="shared" ref="E245:E256" si="92">if(or(($C$7-C245)=0,($C$7-C245)&lt;0),0,ppmt($C$8,C245,$C$7,$C$4,0,0))</f>
        <v>-261.3188756</v>
      </c>
      <c r="F245" s="57">
        <f t="shared" ref="F245:F256" si="93">if(or(($C$7-C245)=0,($C$7-C245)&lt;0),0,IPMT($C$8,C245,$C$7,$C$4,0,0))</f>
        <v>-307.5423455</v>
      </c>
      <c r="G245" s="58"/>
      <c r="H245" s="56">
        <f t="shared" ref="H245:H256" si="94">if(or(($C$7-C245)=0,($C$7-C245)&lt;0),0,-fv($C$8,C245,$D$11,$C$4,0))</f>
        <v>56515.72953</v>
      </c>
    </row>
    <row r="246">
      <c r="C246" s="55">
        <v>218.0</v>
      </c>
      <c r="D246" s="56">
        <f t="shared" si="91"/>
        <v>-568.8612211</v>
      </c>
      <c r="E246" s="56">
        <f t="shared" si="92"/>
        <v>-262.7343528</v>
      </c>
      <c r="F246" s="57">
        <f t="shared" si="93"/>
        <v>-306.1268683</v>
      </c>
      <c r="G246" s="58"/>
      <c r="H246" s="56">
        <f t="shared" si="94"/>
        <v>56252.99518</v>
      </c>
    </row>
    <row r="247">
      <c r="C247" s="55">
        <v>219.0</v>
      </c>
      <c r="D247" s="56">
        <f t="shared" si="91"/>
        <v>-568.8612211</v>
      </c>
      <c r="E247" s="56">
        <f t="shared" si="92"/>
        <v>-264.1574973</v>
      </c>
      <c r="F247" s="57">
        <f t="shared" si="93"/>
        <v>-304.7037239</v>
      </c>
      <c r="G247" s="58"/>
      <c r="H247" s="56">
        <f t="shared" si="94"/>
        <v>55988.83768</v>
      </c>
    </row>
    <row r="248">
      <c r="C248" s="55">
        <v>220.0</v>
      </c>
      <c r="D248" s="56">
        <f t="shared" si="91"/>
        <v>-568.8612211</v>
      </c>
      <c r="E248" s="56">
        <f t="shared" si="92"/>
        <v>-265.5883504</v>
      </c>
      <c r="F248" s="57">
        <f t="shared" si="93"/>
        <v>-303.2728708</v>
      </c>
      <c r="G248" s="58"/>
      <c r="H248" s="56">
        <f t="shared" si="94"/>
        <v>55723.24933</v>
      </c>
    </row>
    <row r="249">
      <c r="C249" s="55">
        <v>221.0</v>
      </c>
      <c r="D249" s="56">
        <f t="shared" si="91"/>
        <v>-568.8612211</v>
      </c>
      <c r="E249" s="56">
        <f t="shared" si="92"/>
        <v>-267.0269539</v>
      </c>
      <c r="F249" s="57">
        <f t="shared" si="93"/>
        <v>-301.8342672</v>
      </c>
      <c r="G249" s="58"/>
      <c r="H249" s="56">
        <f t="shared" si="94"/>
        <v>55456.22238</v>
      </c>
    </row>
    <row r="250">
      <c r="C250" s="55">
        <v>222.0</v>
      </c>
      <c r="D250" s="56">
        <f t="shared" si="91"/>
        <v>-568.8612211</v>
      </c>
      <c r="E250" s="56">
        <f t="shared" si="92"/>
        <v>-268.4733499</v>
      </c>
      <c r="F250" s="57">
        <f t="shared" si="93"/>
        <v>-300.3878712</v>
      </c>
      <c r="G250" s="58"/>
      <c r="H250" s="56">
        <f t="shared" si="94"/>
        <v>55187.74903</v>
      </c>
    </row>
    <row r="251">
      <c r="C251" s="55">
        <v>223.0</v>
      </c>
      <c r="D251" s="56">
        <f t="shared" si="91"/>
        <v>-568.8612211</v>
      </c>
      <c r="E251" s="56">
        <f t="shared" si="92"/>
        <v>-269.9275806</v>
      </c>
      <c r="F251" s="57">
        <f t="shared" si="93"/>
        <v>-298.9336406</v>
      </c>
      <c r="G251" s="58"/>
      <c r="H251" s="56">
        <f t="shared" si="94"/>
        <v>54917.82145</v>
      </c>
    </row>
    <row r="252">
      <c r="C252" s="55">
        <v>224.0</v>
      </c>
      <c r="D252" s="56">
        <f t="shared" si="91"/>
        <v>-568.8612211</v>
      </c>
      <c r="E252" s="56">
        <f t="shared" si="92"/>
        <v>-271.3896883</v>
      </c>
      <c r="F252" s="57">
        <f t="shared" si="93"/>
        <v>-297.4715328</v>
      </c>
      <c r="G252" s="58"/>
      <c r="H252" s="56">
        <f t="shared" si="94"/>
        <v>54646.43176</v>
      </c>
    </row>
    <row r="253">
      <c r="C253" s="55">
        <v>225.0</v>
      </c>
      <c r="D253" s="56">
        <f t="shared" si="91"/>
        <v>-568.8612211</v>
      </c>
      <c r="E253" s="56">
        <f t="shared" si="92"/>
        <v>-272.8597158</v>
      </c>
      <c r="F253" s="57">
        <f t="shared" si="93"/>
        <v>-296.0015054</v>
      </c>
      <c r="G253" s="58"/>
      <c r="H253" s="56">
        <f t="shared" si="94"/>
        <v>54373.57204</v>
      </c>
    </row>
    <row r="254">
      <c r="C254" s="55">
        <v>226.0</v>
      </c>
      <c r="D254" s="56">
        <f t="shared" si="91"/>
        <v>-568.8612211</v>
      </c>
      <c r="E254" s="56">
        <f t="shared" si="92"/>
        <v>-274.3377059</v>
      </c>
      <c r="F254" s="57">
        <f t="shared" si="93"/>
        <v>-294.5235152</v>
      </c>
      <c r="G254" s="58"/>
      <c r="H254" s="56">
        <f t="shared" si="94"/>
        <v>54099.23434</v>
      </c>
    </row>
    <row r="255">
      <c r="C255" s="55">
        <v>227.0</v>
      </c>
      <c r="D255" s="56">
        <f t="shared" si="91"/>
        <v>-568.8612211</v>
      </c>
      <c r="E255" s="56">
        <f t="shared" si="92"/>
        <v>-275.8237018</v>
      </c>
      <c r="F255" s="57">
        <f t="shared" si="93"/>
        <v>-293.0375193</v>
      </c>
      <c r="G255" s="58"/>
      <c r="H255" s="56">
        <f t="shared" si="94"/>
        <v>53823.41064</v>
      </c>
    </row>
    <row r="256">
      <c r="C256" s="55">
        <v>228.0</v>
      </c>
      <c r="D256" s="56">
        <f t="shared" si="91"/>
        <v>-568.8612211</v>
      </c>
      <c r="E256" s="56">
        <f t="shared" si="92"/>
        <v>-277.3177469</v>
      </c>
      <c r="F256" s="57">
        <f t="shared" si="93"/>
        <v>-291.5434743</v>
      </c>
      <c r="G256" s="58"/>
      <c r="H256" s="56">
        <f t="shared" si="94"/>
        <v>53546.09289</v>
      </c>
    </row>
    <row r="257">
      <c r="C257" s="58"/>
      <c r="D257" s="59" t="s">
        <v>75</v>
      </c>
      <c r="E257" s="60">
        <f t="shared" ref="E257:F257" si="95">sum(E245:E256)</f>
        <v>-3230.955519</v>
      </c>
      <c r="F257" s="60">
        <f t="shared" si="95"/>
        <v>-3595.379135</v>
      </c>
      <c r="G257" s="55" t="s">
        <v>76</v>
      </c>
      <c r="H257" s="55">
        <v>19.0</v>
      </c>
    </row>
    <row r="258">
      <c r="C258" s="55">
        <v>229.0</v>
      </c>
      <c r="D258" s="56">
        <f t="shared" ref="D258:D269" si="96">if(or(($C$7-C258)=0,($C$7-C258)&lt;0),0,pmt($C$8,$C$7,$C$4,0,0))</f>
        <v>-568.8612211</v>
      </c>
      <c r="E258" s="56">
        <f t="shared" ref="E258:E269" si="97">if(or(($C$7-C258)=0,($C$7-C258)&lt;0),0,ppmt($C$8,C258,$C$7,$C$4,0,0))</f>
        <v>-278.8198847</v>
      </c>
      <c r="F258" s="57">
        <f t="shared" ref="F258:F269" si="98">if(or(($C$7-C258)=0,($C$7-C258)&lt;0),0,IPMT($C$8,C258,$C$7,$C$4,0,0))</f>
        <v>-290.0413365</v>
      </c>
      <c r="G258" s="58"/>
      <c r="H258" s="56">
        <f t="shared" ref="H258:H269" si="99">if(or(($C$7-C258)=0,($C$7-C258)&lt;0),0,-fv($C$8,C258,$D$11,$C$4,0))</f>
        <v>53267.273</v>
      </c>
    </row>
    <row r="259">
      <c r="C259" s="55">
        <v>230.0</v>
      </c>
      <c r="D259" s="56">
        <f t="shared" si="96"/>
        <v>-568.8612211</v>
      </c>
      <c r="E259" s="56">
        <f t="shared" si="97"/>
        <v>-280.330159</v>
      </c>
      <c r="F259" s="57">
        <f t="shared" si="98"/>
        <v>-288.5310621</v>
      </c>
      <c r="G259" s="58"/>
      <c r="H259" s="56">
        <f t="shared" si="99"/>
        <v>52986.94285</v>
      </c>
    </row>
    <row r="260">
      <c r="C260" s="55">
        <v>231.0</v>
      </c>
      <c r="D260" s="56">
        <f t="shared" si="96"/>
        <v>-568.8612211</v>
      </c>
      <c r="E260" s="56">
        <f t="shared" si="97"/>
        <v>-281.8486141</v>
      </c>
      <c r="F260" s="57">
        <f t="shared" si="98"/>
        <v>-287.0126071</v>
      </c>
      <c r="G260" s="58"/>
      <c r="H260" s="56">
        <f t="shared" si="99"/>
        <v>52705.09423</v>
      </c>
    </row>
    <row r="261">
      <c r="C261" s="55">
        <v>232.0</v>
      </c>
      <c r="D261" s="56">
        <f t="shared" si="96"/>
        <v>-568.8612211</v>
      </c>
      <c r="E261" s="56">
        <f t="shared" si="97"/>
        <v>-283.3752941</v>
      </c>
      <c r="F261" s="57">
        <f t="shared" si="98"/>
        <v>-285.4859271</v>
      </c>
      <c r="G261" s="58"/>
      <c r="H261" s="56">
        <f t="shared" si="99"/>
        <v>52421.71894</v>
      </c>
    </row>
    <row r="262">
      <c r="C262" s="55">
        <v>233.0</v>
      </c>
      <c r="D262" s="56">
        <f t="shared" si="96"/>
        <v>-568.8612211</v>
      </c>
      <c r="E262" s="56">
        <f t="shared" si="97"/>
        <v>-284.9102436</v>
      </c>
      <c r="F262" s="57">
        <f t="shared" si="98"/>
        <v>-283.9509776</v>
      </c>
      <c r="G262" s="58"/>
      <c r="H262" s="56">
        <f t="shared" si="99"/>
        <v>52136.80869</v>
      </c>
    </row>
    <row r="263">
      <c r="C263" s="55">
        <v>234.0</v>
      </c>
      <c r="D263" s="56">
        <f t="shared" si="96"/>
        <v>-568.8612211</v>
      </c>
      <c r="E263" s="56">
        <f t="shared" si="97"/>
        <v>-286.4535074</v>
      </c>
      <c r="F263" s="57">
        <f t="shared" si="98"/>
        <v>-282.4077138</v>
      </c>
      <c r="G263" s="58"/>
      <c r="H263" s="56">
        <f t="shared" si="99"/>
        <v>51850.35519</v>
      </c>
    </row>
    <row r="264">
      <c r="C264" s="55">
        <v>235.0</v>
      </c>
      <c r="D264" s="56">
        <f t="shared" si="96"/>
        <v>-568.8612211</v>
      </c>
      <c r="E264" s="56">
        <f t="shared" si="97"/>
        <v>-288.0051306</v>
      </c>
      <c r="F264" s="57">
        <f t="shared" si="98"/>
        <v>-280.8560906</v>
      </c>
      <c r="G264" s="58"/>
      <c r="H264" s="56">
        <f t="shared" si="99"/>
        <v>51562.35006</v>
      </c>
    </row>
    <row r="265">
      <c r="C265" s="55">
        <v>236.0</v>
      </c>
      <c r="D265" s="56">
        <f t="shared" si="96"/>
        <v>-568.8612211</v>
      </c>
      <c r="E265" s="56">
        <f t="shared" si="97"/>
        <v>-289.5651583</v>
      </c>
      <c r="F265" s="57">
        <f t="shared" si="98"/>
        <v>-279.2960628</v>
      </c>
      <c r="G265" s="58"/>
      <c r="H265" s="56">
        <f t="shared" si="99"/>
        <v>51272.7849</v>
      </c>
    </row>
    <row r="266">
      <c r="C266" s="55">
        <v>237.0</v>
      </c>
      <c r="D266" s="56">
        <f t="shared" si="96"/>
        <v>-568.8612211</v>
      </c>
      <c r="E266" s="56">
        <f t="shared" si="97"/>
        <v>-291.1336363</v>
      </c>
      <c r="F266" s="57">
        <f t="shared" si="98"/>
        <v>-277.7275849</v>
      </c>
      <c r="G266" s="58"/>
      <c r="H266" s="56">
        <f t="shared" si="99"/>
        <v>50981.65126</v>
      </c>
    </row>
    <row r="267">
      <c r="C267" s="55">
        <v>238.0</v>
      </c>
      <c r="D267" s="56">
        <f t="shared" si="96"/>
        <v>-568.8612211</v>
      </c>
      <c r="E267" s="56">
        <f t="shared" si="97"/>
        <v>-292.7106101</v>
      </c>
      <c r="F267" s="57">
        <f t="shared" si="98"/>
        <v>-276.150611</v>
      </c>
      <c r="G267" s="58"/>
      <c r="H267" s="56">
        <f t="shared" si="99"/>
        <v>50688.94065</v>
      </c>
    </row>
    <row r="268">
      <c r="C268" s="55">
        <v>239.0</v>
      </c>
      <c r="D268" s="56">
        <f t="shared" si="96"/>
        <v>-568.8612211</v>
      </c>
      <c r="E268" s="56">
        <f t="shared" si="97"/>
        <v>-294.296126</v>
      </c>
      <c r="F268" s="57">
        <f t="shared" si="98"/>
        <v>-274.5650952</v>
      </c>
      <c r="G268" s="58"/>
      <c r="H268" s="56">
        <f t="shared" si="99"/>
        <v>50394.64452</v>
      </c>
    </row>
    <row r="269">
      <c r="C269" s="55">
        <v>240.0</v>
      </c>
      <c r="D269" s="56">
        <f t="shared" si="96"/>
        <v>-568.8612211</v>
      </c>
      <c r="E269" s="56">
        <f t="shared" si="97"/>
        <v>-295.89023</v>
      </c>
      <c r="F269" s="57">
        <f t="shared" si="98"/>
        <v>-272.9709912</v>
      </c>
      <c r="G269" s="58"/>
      <c r="H269" s="56">
        <f t="shared" si="99"/>
        <v>50098.75429</v>
      </c>
    </row>
    <row r="270">
      <c r="C270" s="58"/>
      <c r="D270" s="59" t="s">
        <v>75</v>
      </c>
      <c r="E270" s="60">
        <f t="shared" ref="E270:F270" si="100">sum(E258:E269)</f>
        <v>-3447.338594</v>
      </c>
      <c r="F270" s="60">
        <f t="shared" si="100"/>
        <v>-3378.99606</v>
      </c>
      <c r="G270" s="55" t="s">
        <v>76</v>
      </c>
      <c r="H270" s="55">
        <v>20.0</v>
      </c>
    </row>
    <row r="271">
      <c r="C271" s="55">
        <v>241.0</v>
      </c>
      <c r="D271" s="56">
        <f t="shared" ref="D271:D282" si="101">if(or(($C$7-C271)=0,($C$7-C271)&lt;0),0,pmt($C$8,$C$7,$C$4,0,0))</f>
        <v>-568.8612211</v>
      </c>
      <c r="E271" s="56">
        <f t="shared" ref="E271:E282" si="102">if(or(($C$7-C271)=0,($C$7-C271)&lt;0),0,ppmt($C$8,C271,$C$7,$C$4,0,0))</f>
        <v>-297.4929687</v>
      </c>
      <c r="F271" s="57">
        <f t="shared" ref="F271:F282" si="103">if(or(($C$7-C271)=0,($C$7-C271)&lt;0),0,IPMT($C$8,C271,$C$7,$C$4,0,0))</f>
        <v>-271.3682524</v>
      </c>
      <c r="G271" s="58"/>
      <c r="H271" s="56">
        <f t="shared" ref="H271:H282" si="104">if(or(($C$7-C271)=0,($C$7-C271)&lt;0),0,-fv($C$8,C271,$D$11,$C$4,0))</f>
        <v>49801.26133</v>
      </c>
    </row>
    <row r="272">
      <c r="C272" s="55">
        <v>242.0</v>
      </c>
      <c r="D272" s="56">
        <f t="shared" si="101"/>
        <v>-568.8612211</v>
      </c>
      <c r="E272" s="56">
        <f t="shared" si="102"/>
        <v>-299.104389</v>
      </c>
      <c r="F272" s="57">
        <f t="shared" si="103"/>
        <v>-269.7568322</v>
      </c>
      <c r="G272" s="58"/>
      <c r="H272" s="56">
        <f t="shared" si="104"/>
        <v>49502.15694</v>
      </c>
    </row>
    <row r="273">
      <c r="C273" s="55">
        <v>243.0</v>
      </c>
      <c r="D273" s="56">
        <f t="shared" si="101"/>
        <v>-568.8612211</v>
      </c>
      <c r="E273" s="56">
        <f t="shared" si="102"/>
        <v>-300.7245377</v>
      </c>
      <c r="F273" s="57">
        <f t="shared" si="103"/>
        <v>-268.1366834</v>
      </c>
      <c r="G273" s="58"/>
      <c r="H273" s="56">
        <f t="shared" si="104"/>
        <v>49201.4324</v>
      </c>
    </row>
    <row r="274">
      <c r="C274" s="55">
        <v>244.0</v>
      </c>
      <c r="D274" s="56">
        <f t="shared" si="101"/>
        <v>-568.8612211</v>
      </c>
      <c r="E274" s="56">
        <f t="shared" si="102"/>
        <v>-302.3534623</v>
      </c>
      <c r="F274" s="57">
        <f t="shared" si="103"/>
        <v>-266.5077588</v>
      </c>
      <c r="G274" s="58"/>
      <c r="H274" s="56">
        <f t="shared" si="104"/>
        <v>48899.07894</v>
      </c>
    </row>
    <row r="275">
      <c r="C275" s="55">
        <v>245.0</v>
      </c>
      <c r="D275" s="56">
        <f t="shared" si="101"/>
        <v>-568.8612211</v>
      </c>
      <c r="E275" s="56">
        <f t="shared" si="102"/>
        <v>-303.9912102</v>
      </c>
      <c r="F275" s="57">
        <f t="shared" si="103"/>
        <v>-264.8700109</v>
      </c>
      <c r="G275" s="58"/>
      <c r="H275" s="56">
        <f t="shared" si="104"/>
        <v>48595.08773</v>
      </c>
    </row>
    <row r="276">
      <c r="C276" s="55">
        <v>246.0</v>
      </c>
      <c r="D276" s="56">
        <f t="shared" si="101"/>
        <v>-568.8612211</v>
      </c>
      <c r="E276" s="56">
        <f t="shared" si="102"/>
        <v>-305.6378293</v>
      </c>
      <c r="F276" s="57">
        <f t="shared" si="103"/>
        <v>-263.2233919</v>
      </c>
      <c r="G276" s="58"/>
      <c r="H276" s="56">
        <f t="shared" si="104"/>
        <v>48289.4499</v>
      </c>
    </row>
    <row r="277">
      <c r="C277" s="55">
        <v>247.0</v>
      </c>
      <c r="D277" s="56">
        <f t="shared" si="101"/>
        <v>-568.8612211</v>
      </c>
      <c r="E277" s="56">
        <f t="shared" si="102"/>
        <v>-307.2933675</v>
      </c>
      <c r="F277" s="57">
        <f t="shared" si="103"/>
        <v>-261.5678536</v>
      </c>
      <c r="G277" s="58"/>
      <c r="H277" s="56">
        <f t="shared" si="104"/>
        <v>47982.15653</v>
      </c>
    </row>
    <row r="278">
      <c r="C278" s="55">
        <v>248.0</v>
      </c>
      <c r="D278" s="56">
        <f t="shared" si="101"/>
        <v>-568.8612211</v>
      </c>
      <c r="E278" s="56">
        <f t="shared" si="102"/>
        <v>-308.9578733</v>
      </c>
      <c r="F278" s="57">
        <f t="shared" si="103"/>
        <v>-259.9033479</v>
      </c>
      <c r="G278" s="58"/>
      <c r="H278" s="56">
        <f t="shared" si="104"/>
        <v>47673.19866</v>
      </c>
    </row>
    <row r="279">
      <c r="C279" s="55">
        <v>249.0</v>
      </c>
      <c r="D279" s="56">
        <f t="shared" si="101"/>
        <v>-568.8612211</v>
      </c>
      <c r="E279" s="56">
        <f t="shared" si="102"/>
        <v>-310.6313951</v>
      </c>
      <c r="F279" s="57">
        <f t="shared" si="103"/>
        <v>-258.2298261</v>
      </c>
      <c r="G279" s="58"/>
      <c r="H279" s="56">
        <f t="shared" si="104"/>
        <v>47362.56726</v>
      </c>
    </row>
    <row r="280">
      <c r="C280" s="55">
        <v>250.0</v>
      </c>
      <c r="D280" s="56">
        <f t="shared" si="101"/>
        <v>-568.8612211</v>
      </c>
      <c r="E280" s="56">
        <f t="shared" si="102"/>
        <v>-312.3139818</v>
      </c>
      <c r="F280" s="57">
        <f t="shared" si="103"/>
        <v>-256.5472393</v>
      </c>
      <c r="G280" s="58"/>
      <c r="H280" s="56">
        <f t="shared" si="104"/>
        <v>47050.25328</v>
      </c>
    </row>
    <row r="281">
      <c r="C281" s="55">
        <v>251.0</v>
      </c>
      <c r="D281" s="56">
        <f t="shared" si="101"/>
        <v>-568.8612211</v>
      </c>
      <c r="E281" s="56">
        <f t="shared" si="102"/>
        <v>-314.0056825</v>
      </c>
      <c r="F281" s="57">
        <f t="shared" si="103"/>
        <v>-254.8555386</v>
      </c>
      <c r="G281" s="58"/>
      <c r="H281" s="56">
        <f t="shared" si="104"/>
        <v>46736.2476</v>
      </c>
    </row>
    <row r="282">
      <c r="C282" s="55">
        <v>252.0</v>
      </c>
      <c r="D282" s="56">
        <f t="shared" si="101"/>
        <v>-568.8612211</v>
      </c>
      <c r="E282" s="56">
        <f t="shared" si="102"/>
        <v>-315.7065467</v>
      </c>
      <c r="F282" s="57">
        <f t="shared" si="103"/>
        <v>-253.1546745</v>
      </c>
      <c r="G282" s="58"/>
      <c r="H282" s="56">
        <f t="shared" si="104"/>
        <v>46420.54105</v>
      </c>
    </row>
    <row r="283">
      <c r="C283" s="58"/>
      <c r="D283" s="59" t="s">
        <v>75</v>
      </c>
      <c r="E283" s="60">
        <f t="shared" ref="E283:F283" si="105">sum(E271:E282)</f>
        <v>-3678.213244</v>
      </c>
      <c r="F283" s="60">
        <f t="shared" si="105"/>
        <v>-3148.12141</v>
      </c>
      <c r="G283" s="55" t="s">
        <v>76</v>
      </c>
      <c r="H283" s="55">
        <v>21.0</v>
      </c>
    </row>
    <row r="284">
      <c r="C284" s="55">
        <v>253.0</v>
      </c>
      <c r="D284" s="56">
        <f t="shared" ref="D284:D295" si="106">if(or(($C$7-C284)=0,($C$7-C284)&lt;0),0,pmt($C$8,$C$7,$C$4,0,0))</f>
        <v>-568.8612211</v>
      </c>
      <c r="E284" s="56">
        <f t="shared" ref="E284:E295" si="107">if(or(($C$7-C284)=0,($C$7-C284)&lt;0),0,ppmt($C$8,C284,$C$7,$C$4,0,0))</f>
        <v>-317.4166238</v>
      </c>
      <c r="F284" s="57">
        <f t="shared" ref="F284:F295" si="108">if(or(($C$7-C284)=0,($C$7-C284)&lt;0),0,IPMT($C$8,C284,$C$7,$C$4,0,0))</f>
        <v>-251.4445974</v>
      </c>
      <c r="G284" s="58"/>
      <c r="H284" s="56">
        <f t="shared" ref="H284:H295" si="109">if(or(($C$7-C284)=0,($C$7-C284)&lt;0),0,-fv($C$8,C284,$D$11,$C$4,0))</f>
        <v>46103.12443</v>
      </c>
    </row>
    <row r="285">
      <c r="C285" s="55">
        <v>254.0</v>
      </c>
      <c r="D285" s="56">
        <f t="shared" si="106"/>
        <v>-568.8612211</v>
      </c>
      <c r="E285" s="56">
        <f t="shared" si="107"/>
        <v>-319.1359638</v>
      </c>
      <c r="F285" s="57">
        <f t="shared" si="108"/>
        <v>-249.7252573</v>
      </c>
      <c r="G285" s="58"/>
      <c r="H285" s="56">
        <f t="shared" si="109"/>
        <v>45783.98846</v>
      </c>
    </row>
    <row r="286">
      <c r="C286" s="55">
        <v>255.0</v>
      </c>
      <c r="D286" s="56">
        <f t="shared" si="106"/>
        <v>-568.8612211</v>
      </c>
      <c r="E286" s="56">
        <f t="shared" si="107"/>
        <v>-320.864617</v>
      </c>
      <c r="F286" s="57">
        <f t="shared" si="108"/>
        <v>-247.9966042</v>
      </c>
      <c r="G286" s="58"/>
      <c r="H286" s="56">
        <f t="shared" si="109"/>
        <v>45463.12385</v>
      </c>
    </row>
    <row r="287">
      <c r="C287" s="55">
        <v>256.0</v>
      </c>
      <c r="D287" s="56">
        <f t="shared" si="106"/>
        <v>-568.8612211</v>
      </c>
      <c r="E287" s="56">
        <f t="shared" si="107"/>
        <v>-322.6026336</v>
      </c>
      <c r="F287" s="57">
        <f t="shared" si="108"/>
        <v>-246.2585875</v>
      </c>
      <c r="G287" s="58"/>
      <c r="H287" s="56">
        <f t="shared" si="109"/>
        <v>45140.52121</v>
      </c>
    </row>
    <row r="288">
      <c r="C288" s="55">
        <v>257.0</v>
      </c>
      <c r="D288" s="56">
        <f t="shared" si="106"/>
        <v>-568.8612211</v>
      </c>
      <c r="E288" s="56">
        <f t="shared" si="107"/>
        <v>-324.3500646</v>
      </c>
      <c r="F288" s="57">
        <f t="shared" si="108"/>
        <v>-244.5111566</v>
      </c>
      <c r="G288" s="58"/>
      <c r="H288" s="56">
        <f t="shared" si="109"/>
        <v>44816.17115</v>
      </c>
    </row>
    <row r="289">
      <c r="C289" s="55">
        <v>258.0</v>
      </c>
      <c r="D289" s="56">
        <f t="shared" si="106"/>
        <v>-568.8612211</v>
      </c>
      <c r="E289" s="56">
        <f t="shared" si="107"/>
        <v>-326.1069608</v>
      </c>
      <c r="F289" s="57">
        <f t="shared" si="108"/>
        <v>-242.7542604</v>
      </c>
      <c r="G289" s="58"/>
      <c r="H289" s="56">
        <f t="shared" si="109"/>
        <v>44490.06419</v>
      </c>
    </row>
    <row r="290">
      <c r="C290" s="55">
        <v>259.0</v>
      </c>
      <c r="D290" s="56">
        <f t="shared" si="106"/>
        <v>-568.8612211</v>
      </c>
      <c r="E290" s="56">
        <f t="shared" si="107"/>
        <v>-327.8733735</v>
      </c>
      <c r="F290" s="57">
        <f t="shared" si="108"/>
        <v>-240.9878477</v>
      </c>
      <c r="G290" s="58"/>
      <c r="H290" s="56">
        <f t="shared" si="109"/>
        <v>44162.19081</v>
      </c>
    </row>
    <row r="291">
      <c r="C291" s="55">
        <v>260.0</v>
      </c>
      <c r="D291" s="56">
        <f t="shared" si="106"/>
        <v>-568.8612211</v>
      </c>
      <c r="E291" s="56">
        <f t="shared" si="107"/>
        <v>-329.6493542</v>
      </c>
      <c r="F291" s="57">
        <f t="shared" si="108"/>
        <v>-239.2118669</v>
      </c>
      <c r="G291" s="58"/>
      <c r="H291" s="56">
        <f t="shared" si="109"/>
        <v>43832.54146</v>
      </c>
    </row>
    <row r="292">
      <c r="C292" s="55">
        <v>261.0</v>
      </c>
      <c r="D292" s="56">
        <f t="shared" si="106"/>
        <v>-568.8612211</v>
      </c>
      <c r="E292" s="56">
        <f t="shared" si="107"/>
        <v>-331.4349549</v>
      </c>
      <c r="F292" s="57">
        <f t="shared" si="108"/>
        <v>-237.4262662</v>
      </c>
      <c r="G292" s="58"/>
      <c r="H292" s="56">
        <f t="shared" si="109"/>
        <v>43501.1065</v>
      </c>
    </row>
    <row r="293">
      <c r="C293" s="55">
        <v>262.0</v>
      </c>
      <c r="D293" s="56">
        <f t="shared" si="106"/>
        <v>-568.8612211</v>
      </c>
      <c r="E293" s="56">
        <f t="shared" si="107"/>
        <v>-333.2302276</v>
      </c>
      <c r="F293" s="57">
        <f t="shared" si="108"/>
        <v>-235.6309936</v>
      </c>
      <c r="G293" s="58"/>
      <c r="H293" s="56">
        <f t="shared" si="109"/>
        <v>43167.87628</v>
      </c>
    </row>
    <row r="294">
      <c r="C294" s="55">
        <v>263.0</v>
      </c>
      <c r="D294" s="56">
        <f t="shared" si="106"/>
        <v>-568.8612211</v>
      </c>
      <c r="E294" s="56">
        <f t="shared" si="107"/>
        <v>-335.0352246</v>
      </c>
      <c r="F294" s="57">
        <f t="shared" si="108"/>
        <v>-233.8259965</v>
      </c>
      <c r="G294" s="58"/>
      <c r="H294" s="56">
        <f t="shared" si="109"/>
        <v>42832.84105</v>
      </c>
    </row>
    <row r="295">
      <c r="C295" s="55">
        <v>264.0</v>
      </c>
      <c r="D295" s="56">
        <f t="shared" si="106"/>
        <v>-568.8612211</v>
      </c>
      <c r="E295" s="56">
        <f t="shared" si="107"/>
        <v>-336.8499988</v>
      </c>
      <c r="F295" s="57">
        <f t="shared" si="108"/>
        <v>-232.0112224</v>
      </c>
      <c r="G295" s="58"/>
      <c r="H295" s="56">
        <f t="shared" si="109"/>
        <v>42495.99105</v>
      </c>
    </row>
    <row r="296">
      <c r="C296" s="58"/>
      <c r="D296" s="59" t="s">
        <v>75</v>
      </c>
      <c r="E296" s="60">
        <f t="shared" ref="E296:F296" si="110">sum(E284:E295)</f>
        <v>-3924.549997</v>
      </c>
      <c r="F296" s="60">
        <f t="shared" si="110"/>
        <v>-2901.784657</v>
      </c>
      <c r="G296" s="55" t="s">
        <v>76</v>
      </c>
      <c r="H296" s="55">
        <v>22.0</v>
      </c>
    </row>
    <row r="297">
      <c r="C297" s="55">
        <v>265.0</v>
      </c>
      <c r="D297" s="56">
        <f t="shared" ref="D297:D308" si="111">if(or(($C$7-C297)=0,($C$7-C297)&lt;0),0,pmt($C$8,$C$7,$C$4,0,0))</f>
        <v>-568.8612211</v>
      </c>
      <c r="E297" s="56">
        <f t="shared" ref="E297:E308" si="112">if(or(($C$7-C297)=0,($C$7-C297)&lt;0),0,ppmt($C$8,C297,$C$7,$C$4,0,0))</f>
        <v>-338.6746029</v>
      </c>
      <c r="F297" s="57">
        <f t="shared" ref="F297:F308" si="113">if(or(($C$7-C297)=0,($C$7-C297)&lt;0),0,IPMT($C$8,C297,$C$7,$C$4,0,0))</f>
        <v>-230.1866182</v>
      </c>
      <c r="G297" s="58"/>
      <c r="H297" s="56">
        <f t="shared" ref="H297:H308" si="114">if(or(($C$7-C297)=0,($C$7-C297)&lt;0),0,-fv($C$8,C297,$D$11,$C$4,0))</f>
        <v>42157.31645</v>
      </c>
    </row>
    <row r="298">
      <c r="C298" s="55">
        <v>266.0</v>
      </c>
      <c r="D298" s="56">
        <f t="shared" si="111"/>
        <v>-568.8612211</v>
      </c>
      <c r="E298" s="56">
        <f t="shared" si="112"/>
        <v>-340.5090904</v>
      </c>
      <c r="F298" s="57">
        <f t="shared" si="113"/>
        <v>-228.3521308</v>
      </c>
      <c r="G298" s="58"/>
      <c r="H298" s="56">
        <f t="shared" si="114"/>
        <v>41816.80736</v>
      </c>
    </row>
    <row r="299">
      <c r="C299" s="55">
        <v>267.0</v>
      </c>
      <c r="D299" s="56">
        <f t="shared" si="111"/>
        <v>-568.8612211</v>
      </c>
      <c r="E299" s="56">
        <f t="shared" si="112"/>
        <v>-342.3535146</v>
      </c>
      <c r="F299" s="57">
        <f t="shared" si="113"/>
        <v>-226.5077065</v>
      </c>
      <c r="G299" s="58"/>
      <c r="H299" s="56">
        <f t="shared" si="114"/>
        <v>41474.45385</v>
      </c>
    </row>
    <row r="300">
      <c r="C300" s="55">
        <v>268.0</v>
      </c>
      <c r="D300" s="56">
        <f t="shared" si="111"/>
        <v>-568.8612211</v>
      </c>
      <c r="E300" s="56">
        <f t="shared" si="112"/>
        <v>-344.2079295</v>
      </c>
      <c r="F300" s="57">
        <f t="shared" si="113"/>
        <v>-224.6532917</v>
      </c>
      <c r="G300" s="58"/>
      <c r="H300" s="56">
        <f t="shared" si="114"/>
        <v>41130.24592</v>
      </c>
    </row>
    <row r="301">
      <c r="C301" s="55">
        <v>269.0</v>
      </c>
      <c r="D301" s="56">
        <f t="shared" si="111"/>
        <v>-568.8612211</v>
      </c>
      <c r="E301" s="56">
        <f t="shared" si="112"/>
        <v>-346.0723891</v>
      </c>
      <c r="F301" s="57">
        <f t="shared" si="113"/>
        <v>-222.788832</v>
      </c>
      <c r="G301" s="58"/>
      <c r="H301" s="56">
        <f t="shared" si="114"/>
        <v>40784.17353</v>
      </c>
    </row>
    <row r="302">
      <c r="C302" s="55">
        <v>270.0</v>
      </c>
      <c r="D302" s="56">
        <f t="shared" si="111"/>
        <v>-568.8612211</v>
      </c>
      <c r="E302" s="56">
        <f t="shared" si="112"/>
        <v>-347.9469479</v>
      </c>
      <c r="F302" s="57">
        <f t="shared" si="113"/>
        <v>-220.9142733</v>
      </c>
      <c r="G302" s="58"/>
      <c r="H302" s="56">
        <f t="shared" si="114"/>
        <v>40436.22658</v>
      </c>
    </row>
    <row r="303">
      <c r="C303" s="55">
        <v>271.0</v>
      </c>
      <c r="D303" s="56">
        <f t="shared" si="111"/>
        <v>-568.8612211</v>
      </c>
      <c r="E303" s="56">
        <f t="shared" si="112"/>
        <v>-349.8316605</v>
      </c>
      <c r="F303" s="57">
        <f t="shared" si="113"/>
        <v>-219.0295606</v>
      </c>
      <c r="G303" s="58"/>
      <c r="H303" s="56">
        <f t="shared" si="114"/>
        <v>40086.39492</v>
      </c>
    </row>
    <row r="304">
      <c r="C304" s="55">
        <v>272.0</v>
      </c>
      <c r="D304" s="56">
        <f t="shared" si="111"/>
        <v>-568.8612211</v>
      </c>
      <c r="E304" s="56">
        <f t="shared" si="112"/>
        <v>-351.726582</v>
      </c>
      <c r="F304" s="57">
        <f t="shared" si="113"/>
        <v>-217.1346391</v>
      </c>
      <c r="G304" s="58"/>
      <c r="H304" s="56">
        <f t="shared" si="114"/>
        <v>39734.66834</v>
      </c>
    </row>
    <row r="305">
      <c r="C305" s="55">
        <v>273.0</v>
      </c>
      <c r="D305" s="56">
        <f t="shared" si="111"/>
        <v>-568.8612211</v>
      </c>
      <c r="E305" s="56">
        <f t="shared" si="112"/>
        <v>-353.6317677</v>
      </c>
      <c r="F305" s="57">
        <f t="shared" si="113"/>
        <v>-215.2294535</v>
      </c>
      <c r="G305" s="58"/>
      <c r="H305" s="56">
        <f t="shared" si="114"/>
        <v>39381.03657</v>
      </c>
    </row>
    <row r="306">
      <c r="C306" s="55">
        <v>274.0</v>
      </c>
      <c r="D306" s="56">
        <f t="shared" si="111"/>
        <v>-568.8612211</v>
      </c>
      <c r="E306" s="56">
        <f t="shared" si="112"/>
        <v>-355.5472731</v>
      </c>
      <c r="F306" s="57">
        <f t="shared" si="113"/>
        <v>-213.3139481</v>
      </c>
      <c r="G306" s="58"/>
      <c r="H306" s="56">
        <f t="shared" si="114"/>
        <v>39025.4893</v>
      </c>
    </row>
    <row r="307">
      <c r="C307" s="55">
        <v>275.0</v>
      </c>
      <c r="D307" s="56">
        <f t="shared" si="111"/>
        <v>-568.8612211</v>
      </c>
      <c r="E307" s="56">
        <f t="shared" si="112"/>
        <v>-357.4731541</v>
      </c>
      <c r="F307" s="57">
        <f t="shared" si="113"/>
        <v>-211.388067</v>
      </c>
      <c r="G307" s="58"/>
      <c r="H307" s="56">
        <f t="shared" si="114"/>
        <v>38668.01614</v>
      </c>
    </row>
    <row r="308">
      <c r="C308" s="55">
        <v>276.0</v>
      </c>
      <c r="D308" s="56">
        <f t="shared" si="111"/>
        <v>-568.8612211</v>
      </c>
      <c r="E308" s="56">
        <f t="shared" si="112"/>
        <v>-359.409467</v>
      </c>
      <c r="F308" s="57">
        <f t="shared" si="113"/>
        <v>-209.4517541</v>
      </c>
      <c r="G308" s="58"/>
      <c r="H308" s="56">
        <f t="shared" si="114"/>
        <v>38308.60667</v>
      </c>
    </row>
    <row r="309">
      <c r="C309" s="58"/>
      <c r="D309" s="59" t="s">
        <v>75</v>
      </c>
      <c r="E309" s="60">
        <f t="shared" ref="E309:F309" si="115">sum(E297:E308)</f>
        <v>-4187.384379</v>
      </c>
      <c r="F309" s="60">
        <f t="shared" si="115"/>
        <v>-2638.950275</v>
      </c>
      <c r="G309" s="55" t="s">
        <v>76</v>
      </c>
      <c r="H309" s="55">
        <v>23.0</v>
      </c>
    </row>
    <row r="310">
      <c r="C310" s="55">
        <v>277.0</v>
      </c>
      <c r="D310" s="56">
        <f t="shared" ref="D310:D321" si="116">if(or(($C$7-C310)=0,($C$7-C310)&lt;0),0,pmt($C$8,$C$7,$C$4,0,0))</f>
        <v>-568.8612211</v>
      </c>
      <c r="E310" s="56">
        <f t="shared" ref="E310:E321" si="117">if(or(($C$7-C310)=0,($C$7-C310)&lt;0),0,ppmt($C$8,C310,$C$7,$C$4,0,0))</f>
        <v>-361.3562683</v>
      </c>
      <c r="F310" s="57">
        <f t="shared" ref="F310:F321" si="118">if(or(($C$7-C310)=0,($C$7-C310)&lt;0),0,IPMT($C$8,C310,$C$7,$C$4,0,0))</f>
        <v>-207.5049528</v>
      </c>
      <c r="G310" s="58"/>
      <c r="H310" s="56">
        <f t="shared" ref="H310:H321" si="119">if(or(($C$7-C310)=0,($C$7-C310)&lt;0),0,-fv($C$8,C310,$D$11,$C$4,0))</f>
        <v>37947.25041</v>
      </c>
    </row>
    <row r="311">
      <c r="C311" s="55">
        <v>278.0</v>
      </c>
      <c r="D311" s="56">
        <f t="shared" si="116"/>
        <v>-568.8612211</v>
      </c>
      <c r="E311" s="56">
        <f t="shared" si="117"/>
        <v>-363.3136148</v>
      </c>
      <c r="F311" s="57">
        <f t="shared" si="118"/>
        <v>-205.5476064</v>
      </c>
      <c r="G311" s="58"/>
      <c r="H311" s="56">
        <f t="shared" si="119"/>
        <v>37583.93679</v>
      </c>
    </row>
    <row r="312">
      <c r="C312" s="55">
        <v>279.0</v>
      </c>
      <c r="D312" s="56">
        <f t="shared" si="116"/>
        <v>-568.8612211</v>
      </c>
      <c r="E312" s="56">
        <f t="shared" si="117"/>
        <v>-365.2815635</v>
      </c>
      <c r="F312" s="57">
        <f t="shared" si="118"/>
        <v>-203.5796576</v>
      </c>
      <c r="G312" s="58"/>
      <c r="H312" s="56">
        <f t="shared" si="119"/>
        <v>37218.65523</v>
      </c>
    </row>
    <row r="313">
      <c r="C313" s="55">
        <v>280.0</v>
      </c>
      <c r="D313" s="56">
        <f t="shared" si="116"/>
        <v>-568.8612211</v>
      </c>
      <c r="E313" s="56">
        <f t="shared" si="117"/>
        <v>-367.260172</v>
      </c>
      <c r="F313" s="57">
        <f t="shared" si="118"/>
        <v>-201.6010492</v>
      </c>
      <c r="G313" s="58"/>
      <c r="H313" s="56">
        <f t="shared" si="119"/>
        <v>36851.39506</v>
      </c>
    </row>
    <row r="314">
      <c r="C314" s="55">
        <v>281.0</v>
      </c>
      <c r="D314" s="56">
        <f t="shared" si="116"/>
        <v>-568.8612211</v>
      </c>
      <c r="E314" s="56">
        <f t="shared" si="117"/>
        <v>-369.2494979</v>
      </c>
      <c r="F314" s="57">
        <f t="shared" si="118"/>
        <v>-199.6117232</v>
      </c>
      <c r="G314" s="58"/>
      <c r="H314" s="56">
        <f t="shared" si="119"/>
        <v>36482.14556</v>
      </c>
    </row>
    <row r="315">
      <c r="C315" s="55">
        <v>282.0</v>
      </c>
      <c r="D315" s="56">
        <f t="shared" si="116"/>
        <v>-568.8612211</v>
      </c>
      <c r="E315" s="56">
        <f t="shared" si="117"/>
        <v>-371.2495994</v>
      </c>
      <c r="F315" s="57">
        <f t="shared" si="118"/>
        <v>-197.6116218</v>
      </c>
      <c r="G315" s="58"/>
      <c r="H315" s="56">
        <f t="shared" si="119"/>
        <v>36110.89596</v>
      </c>
    </row>
    <row r="316">
      <c r="C316" s="55">
        <v>283.0</v>
      </c>
      <c r="D316" s="56">
        <f t="shared" si="116"/>
        <v>-568.8612211</v>
      </c>
      <c r="E316" s="56">
        <f t="shared" si="117"/>
        <v>-373.2605347</v>
      </c>
      <c r="F316" s="57">
        <f t="shared" si="118"/>
        <v>-195.6006864</v>
      </c>
      <c r="G316" s="58"/>
      <c r="H316" s="56">
        <f t="shared" si="119"/>
        <v>35737.63542</v>
      </c>
    </row>
    <row r="317">
      <c r="C317" s="55">
        <v>284.0</v>
      </c>
      <c r="D317" s="56">
        <f t="shared" si="116"/>
        <v>-568.8612211</v>
      </c>
      <c r="E317" s="56">
        <f t="shared" si="117"/>
        <v>-375.2823626</v>
      </c>
      <c r="F317" s="57">
        <f t="shared" si="118"/>
        <v>-193.5788585</v>
      </c>
      <c r="G317" s="58"/>
      <c r="H317" s="56">
        <f t="shared" si="119"/>
        <v>35362.35306</v>
      </c>
    </row>
    <row r="318">
      <c r="C318" s="55">
        <v>285.0</v>
      </c>
      <c r="D318" s="56">
        <f t="shared" si="116"/>
        <v>-568.8612211</v>
      </c>
      <c r="E318" s="56">
        <f t="shared" si="117"/>
        <v>-377.3151421</v>
      </c>
      <c r="F318" s="57">
        <f t="shared" si="118"/>
        <v>-191.5460791</v>
      </c>
      <c r="G318" s="58"/>
      <c r="H318" s="56">
        <f t="shared" si="119"/>
        <v>34985.03792</v>
      </c>
    </row>
    <row r="319">
      <c r="C319" s="55">
        <v>286.0</v>
      </c>
      <c r="D319" s="56">
        <f t="shared" si="116"/>
        <v>-568.8612211</v>
      </c>
      <c r="E319" s="56">
        <f t="shared" si="117"/>
        <v>-379.3589324</v>
      </c>
      <c r="F319" s="57">
        <f t="shared" si="118"/>
        <v>-189.5022887</v>
      </c>
      <c r="G319" s="58"/>
      <c r="H319" s="56">
        <f t="shared" si="119"/>
        <v>34605.67899</v>
      </c>
    </row>
    <row r="320">
      <c r="C320" s="55">
        <v>287.0</v>
      </c>
      <c r="D320" s="56">
        <f t="shared" si="116"/>
        <v>-568.8612211</v>
      </c>
      <c r="E320" s="56">
        <f t="shared" si="117"/>
        <v>-381.4137933</v>
      </c>
      <c r="F320" s="57">
        <f t="shared" si="118"/>
        <v>-187.4474278</v>
      </c>
      <c r="G320" s="58"/>
      <c r="H320" s="56">
        <f t="shared" si="119"/>
        <v>34224.26519</v>
      </c>
    </row>
    <row r="321">
      <c r="C321" s="55">
        <v>288.0</v>
      </c>
      <c r="D321" s="56">
        <f t="shared" si="116"/>
        <v>-568.8612211</v>
      </c>
      <c r="E321" s="56">
        <f t="shared" si="117"/>
        <v>-383.4797847</v>
      </c>
      <c r="F321" s="57">
        <f t="shared" si="118"/>
        <v>-185.3814365</v>
      </c>
      <c r="G321" s="58"/>
      <c r="H321" s="56">
        <f t="shared" si="119"/>
        <v>33840.78541</v>
      </c>
    </row>
    <row r="322">
      <c r="C322" s="58"/>
      <c r="D322" s="59" t="s">
        <v>75</v>
      </c>
      <c r="E322" s="60">
        <f t="shared" ref="E322:F322" si="120">sum(E310:E321)</f>
        <v>-4467.821266</v>
      </c>
      <c r="F322" s="60">
        <f t="shared" si="120"/>
        <v>-2358.513388</v>
      </c>
      <c r="G322" s="55" t="s">
        <v>76</v>
      </c>
      <c r="H322" s="55">
        <v>24.0</v>
      </c>
    </row>
    <row r="323">
      <c r="C323" s="55">
        <v>289.0</v>
      </c>
      <c r="D323" s="56">
        <f t="shared" ref="D323:D334" si="121">if(or(($C$7-C323)=0,($C$7-C323)&lt;0),0,pmt($C$8,$C$7,$C$4,0,0))</f>
        <v>-568.8612211</v>
      </c>
      <c r="E323" s="56">
        <f t="shared" ref="E323:E334" si="122">if(or(($C$7-C323)=0,($C$7-C323)&lt;0),0,ppmt($C$8,C323,$C$7,$C$4,0,0))</f>
        <v>-385.5569668</v>
      </c>
      <c r="F323" s="57">
        <f t="shared" ref="F323:F334" si="123">if(or(($C$7-C323)=0,($C$7-C323)&lt;0),0,IPMT($C$8,C323,$C$7,$C$4,0,0))</f>
        <v>-183.3042543</v>
      </c>
      <c r="G323" s="58"/>
      <c r="H323" s="56">
        <f t="shared" ref="H323:H334" si="124">if(or(($C$7-C323)=0,($C$7-C323)&lt;0),0,-fv($C$8,C323,$D$11,$C$4,0))</f>
        <v>33455.22844</v>
      </c>
    </row>
    <row r="324">
      <c r="C324" s="55">
        <v>290.0</v>
      </c>
      <c r="D324" s="56">
        <f t="shared" si="121"/>
        <v>-568.8612211</v>
      </c>
      <c r="E324" s="56">
        <f t="shared" si="122"/>
        <v>-387.6454004</v>
      </c>
      <c r="F324" s="57">
        <f t="shared" si="123"/>
        <v>-181.2158207</v>
      </c>
      <c r="G324" s="58"/>
      <c r="H324" s="56">
        <f t="shared" si="124"/>
        <v>33067.58304</v>
      </c>
    </row>
    <row r="325">
      <c r="C325" s="55">
        <v>291.0</v>
      </c>
      <c r="D325" s="56">
        <f t="shared" si="121"/>
        <v>-568.8612211</v>
      </c>
      <c r="E325" s="56">
        <f t="shared" si="122"/>
        <v>-389.7451463</v>
      </c>
      <c r="F325" s="57">
        <f t="shared" si="123"/>
        <v>-179.1160748</v>
      </c>
      <c r="G325" s="58"/>
      <c r="H325" s="56">
        <f t="shared" si="124"/>
        <v>32677.8379</v>
      </c>
    </row>
    <row r="326">
      <c r="C326" s="55">
        <v>292.0</v>
      </c>
      <c r="D326" s="56">
        <f t="shared" si="121"/>
        <v>-568.8612211</v>
      </c>
      <c r="E326" s="56">
        <f t="shared" si="122"/>
        <v>-391.8562659</v>
      </c>
      <c r="F326" s="57">
        <f t="shared" si="123"/>
        <v>-177.0049553</v>
      </c>
      <c r="G326" s="58"/>
      <c r="H326" s="56">
        <f t="shared" si="124"/>
        <v>32285.98163</v>
      </c>
    </row>
    <row r="327">
      <c r="C327" s="55">
        <v>293.0</v>
      </c>
      <c r="D327" s="56">
        <f t="shared" si="121"/>
        <v>-568.8612211</v>
      </c>
      <c r="E327" s="56">
        <f t="shared" si="122"/>
        <v>-393.9788206</v>
      </c>
      <c r="F327" s="57">
        <f t="shared" si="123"/>
        <v>-174.8824005</v>
      </c>
      <c r="G327" s="58"/>
      <c r="H327" s="56">
        <f t="shared" si="124"/>
        <v>31892.00281</v>
      </c>
    </row>
    <row r="328">
      <c r="C328" s="55">
        <v>294.0</v>
      </c>
      <c r="D328" s="56">
        <f t="shared" si="121"/>
        <v>-568.8612211</v>
      </c>
      <c r="E328" s="56">
        <f t="shared" si="122"/>
        <v>-396.1128726</v>
      </c>
      <c r="F328" s="57">
        <f t="shared" si="123"/>
        <v>-172.7483485</v>
      </c>
      <c r="G328" s="58"/>
      <c r="H328" s="56">
        <f t="shared" si="124"/>
        <v>31495.88994</v>
      </c>
    </row>
    <row r="329">
      <c r="C329" s="55">
        <v>295.0</v>
      </c>
      <c r="D329" s="56">
        <f t="shared" si="121"/>
        <v>-568.8612211</v>
      </c>
      <c r="E329" s="56">
        <f t="shared" si="122"/>
        <v>-398.258484</v>
      </c>
      <c r="F329" s="57">
        <f t="shared" si="123"/>
        <v>-170.6027372</v>
      </c>
      <c r="G329" s="58"/>
      <c r="H329" s="56">
        <f t="shared" si="124"/>
        <v>31097.63145</v>
      </c>
    </row>
    <row r="330">
      <c r="C330" s="55">
        <v>296.0</v>
      </c>
      <c r="D330" s="56">
        <f t="shared" si="121"/>
        <v>-568.8612211</v>
      </c>
      <c r="E330" s="56">
        <f t="shared" si="122"/>
        <v>-400.4157174</v>
      </c>
      <c r="F330" s="57">
        <f t="shared" si="123"/>
        <v>-168.4455037</v>
      </c>
      <c r="G330" s="58"/>
      <c r="H330" s="56">
        <f t="shared" si="124"/>
        <v>30697.21574</v>
      </c>
    </row>
    <row r="331">
      <c r="C331" s="55">
        <v>297.0</v>
      </c>
      <c r="D331" s="56">
        <f t="shared" si="121"/>
        <v>-568.8612211</v>
      </c>
      <c r="E331" s="56">
        <f t="shared" si="122"/>
        <v>-402.5846359</v>
      </c>
      <c r="F331" s="57">
        <f t="shared" si="123"/>
        <v>-166.2765852</v>
      </c>
      <c r="G331" s="58"/>
      <c r="H331" s="56">
        <f t="shared" si="124"/>
        <v>30294.6311</v>
      </c>
    </row>
    <row r="332">
      <c r="C332" s="55">
        <v>298.0</v>
      </c>
      <c r="D332" s="56">
        <f t="shared" si="121"/>
        <v>-568.8612211</v>
      </c>
      <c r="E332" s="56">
        <f t="shared" si="122"/>
        <v>-404.7653027</v>
      </c>
      <c r="F332" s="57">
        <f t="shared" si="123"/>
        <v>-164.0959185</v>
      </c>
      <c r="G332" s="58"/>
      <c r="H332" s="56">
        <f t="shared" si="124"/>
        <v>29889.8658</v>
      </c>
    </row>
    <row r="333">
      <c r="C333" s="55">
        <v>299.0</v>
      </c>
      <c r="D333" s="56">
        <f t="shared" si="121"/>
        <v>-568.8612211</v>
      </c>
      <c r="E333" s="56">
        <f t="shared" si="122"/>
        <v>-406.9577814</v>
      </c>
      <c r="F333" s="57">
        <f t="shared" si="123"/>
        <v>-161.9034397</v>
      </c>
      <c r="G333" s="58"/>
      <c r="H333" s="56">
        <f t="shared" si="124"/>
        <v>29482.90802</v>
      </c>
    </row>
    <row r="334">
      <c r="C334" s="55">
        <v>300.0</v>
      </c>
      <c r="D334" s="56">
        <f t="shared" si="121"/>
        <v>-568.8612211</v>
      </c>
      <c r="E334" s="56">
        <f t="shared" si="122"/>
        <v>-409.1621361</v>
      </c>
      <c r="F334" s="57">
        <f t="shared" si="123"/>
        <v>-159.6990851</v>
      </c>
      <c r="G334" s="58"/>
      <c r="H334" s="56">
        <f t="shared" si="124"/>
        <v>29073.74588</v>
      </c>
    </row>
    <row r="335">
      <c r="C335" s="58"/>
      <c r="D335" s="59" t="s">
        <v>75</v>
      </c>
      <c r="E335" s="60">
        <f t="shared" ref="E335:F335" si="125">sum(E323:E334)</f>
        <v>-4767.03953</v>
      </c>
      <c r="F335" s="60">
        <f t="shared" si="125"/>
        <v>-2059.295124</v>
      </c>
      <c r="G335" s="55" t="s">
        <v>76</v>
      </c>
      <c r="H335" s="55">
        <v>25.0</v>
      </c>
    </row>
    <row r="336">
      <c r="C336" s="55">
        <v>301.0</v>
      </c>
      <c r="D336" s="56">
        <f t="shared" ref="D336:D347" si="126">if(or(($C$7-C336)=0,($C$7-C336)&lt;0),0,pmt($C$8,$C$7,$C$4,0,0))</f>
        <v>-568.8612211</v>
      </c>
      <c r="E336" s="56">
        <f t="shared" ref="E336:E347" si="127">if(or(($C$7-C336)=0,($C$7-C336)&lt;0),0,ppmt($C$8,C336,$C$7,$C$4,0,0))</f>
        <v>-411.378431</v>
      </c>
      <c r="F336" s="57">
        <f t="shared" ref="F336:F347" si="128">if(or(($C$7-C336)=0,($C$7-C336)&lt;0),0,IPMT($C$8,C336,$C$7,$C$4,0,0))</f>
        <v>-157.4827902</v>
      </c>
      <c r="G336" s="58"/>
      <c r="H336" s="56">
        <f t="shared" ref="H336:H347" si="129">if(or(($C$7-C336)=0,($C$7-C336)&lt;0),0,-fv($C$8,C336,$D$11,$C$4,0))</f>
        <v>28662.36745</v>
      </c>
    </row>
    <row r="337">
      <c r="C337" s="55">
        <v>302.0</v>
      </c>
      <c r="D337" s="56">
        <f t="shared" si="126"/>
        <v>-568.8612211</v>
      </c>
      <c r="E337" s="56">
        <f t="shared" si="127"/>
        <v>-413.6067308</v>
      </c>
      <c r="F337" s="57">
        <f t="shared" si="128"/>
        <v>-155.2544903</v>
      </c>
      <c r="G337" s="58"/>
      <c r="H337" s="56">
        <f t="shared" si="129"/>
        <v>28248.76072</v>
      </c>
    </row>
    <row r="338">
      <c r="C338" s="55">
        <v>303.0</v>
      </c>
      <c r="D338" s="56">
        <f t="shared" si="126"/>
        <v>-568.8612211</v>
      </c>
      <c r="E338" s="56">
        <f t="shared" si="127"/>
        <v>-415.8471006</v>
      </c>
      <c r="F338" s="57">
        <f t="shared" si="128"/>
        <v>-153.0141206</v>
      </c>
      <c r="G338" s="58"/>
      <c r="H338" s="56">
        <f t="shared" si="129"/>
        <v>27832.91362</v>
      </c>
    </row>
    <row r="339">
      <c r="C339" s="55">
        <v>304.0</v>
      </c>
      <c r="D339" s="56">
        <f t="shared" si="126"/>
        <v>-568.8612211</v>
      </c>
      <c r="E339" s="56">
        <f t="shared" si="127"/>
        <v>-418.0996057</v>
      </c>
      <c r="F339" s="57">
        <f t="shared" si="128"/>
        <v>-150.7616154</v>
      </c>
      <c r="G339" s="58"/>
      <c r="H339" s="56">
        <f t="shared" si="129"/>
        <v>27414.81401</v>
      </c>
    </row>
    <row r="340">
      <c r="C340" s="55">
        <v>305.0</v>
      </c>
      <c r="D340" s="56">
        <f t="shared" si="126"/>
        <v>-568.8612211</v>
      </c>
      <c r="E340" s="56">
        <f t="shared" si="127"/>
        <v>-420.3643119</v>
      </c>
      <c r="F340" s="57">
        <f t="shared" si="128"/>
        <v>-148.4969092</v>
      </c>
      <c r="G340" s="58"/>
      <c r="H340" s="56">
        <f t="shared" si="129"/>
        <v>26994.4497</v>
      </c>
    </row>
    <row r="341">
      <c r="C341" s="55">
        <v>306.0</v>
      </c>
      <c r="D341" s="56">
        <f t="shared" si="126"/>
        <v>-568.8612211</v>
      </c>
      <c r="E341" s="56">
        <f t="shared" si="127"/>
        <v>-422.6412853</v>
      </c>
      <c r="F341" s="57">
        <f t="shared" si="128"/>
        <v>-146.2199359</v>
      </c>
      <c r="G341" s="58"/>
      <c r="H341" s="56">
        <f t="shared" si="129"/>
        <v>26571.80841</v>
      </c>
    </row>
    <row r="342">
      <c r="C342" s="55">
        <v>307.0</v>
      </c>
      <c r="D342" s="56">
        <f t="shared" si="126"/>
        <v>-568.8612211</v>
      </c>
      <c r="E342" s="56">
        <f t="shared" si="127"/>
        <v>-424.9305922</v>
      </c>
      <c r="F342" s="57">
        <f t="shared" si="128"/>
        <v>-143.9306289</v>
      </c>
      <c r="G342" s="58"/>
      <c r="H342" s="56">
        <f t="shared" si="129"/>
        <v>26146.87782</v>
      </c>
    </row>
    <row r="343">
      <c r="C343" s="55">
        <v>308.0</v>
      </c>
      <c r="D343" s="56">
        <f t="shared" si="126"/>
        <v>-568.8612211</v>
      </c>
      <c r="E343" s="56">
        <f t="shared" si="127"/>
        <v>-427.2322996</v>
      </c>
      <c r="F343" s="57">
        <f t="shared" si="128"/>
        <v>-141.6289215</v>
      </c>
      <c r="G343" s="58"/>
      <c r="H343" s="56">
        <f t="shared" si="129"/>
        <v>25719.64552</v>
      </c>
    </row>
    <row r="344">
      <c r="C344" s="55">
        <v>309.0</v>
      </c>
      <c r="D344" s="56">
        <f t="shared" si="126"/>
        <v>-568.8612211</v>
      </c>
      <c r="E344" s="56">
        <f t="shared" si="127"/>
        <v>-429.5464746</v>
      </c>
      <c r="F344" s="57">
        <f t="shared" si="128"/>
        <v>-139.3147466</v>
      </c>
      <c r="G344" s="58"/>
      <c r="H344" s="56">
        <f t="shared" si="129"/>
        <v>25290.09905</v>
      </c>
    </row>
    <row r="345">
      <c r="C345" s="55">
        <v>310.0</v>
      </c>
      <c r="D345" s="56">
        <f t="shared" si="126"/>
        <v>-568.8612211</v>
      </c>
      <c r="E345" s="56">
        <f t="shared" si="127"/>
        <v>-431.8731846</v>
      </c>
      <c r="F345" s="57">
        <f t="shared" si="128"/>
        <v>-136.9880365</v>
      </c>
      <c r="G345" s="58"/>
      <c r="H345" s="56">
        <f t="shared" si="129"/>
        <v>24858.22586</v>
      </c>
    </row>
    <row r="346">
      <c r="C346" s="55">
        <v>311.0</v>
      </c>
      <c r="D346" s="56">
        <f t="shared" si="126"/>
        <v>-568.8612211</v>
      </c>
      <c r="E346" s="56">
        <f t="shared" si="127"/>
        <v>-434.2124977</v>
      </c>
      <c r="F346" s="57">
        <f t="shared" si="128"/>
        <v>-134.6487234</v>
      </c>
      <c r="G346" s="58"/>
      <c r="H346" s="56">
        <f t="shared" si="129"/>
        <v>24424.01337</v>
      </c>
    </row>
    <row r="347">
      <c r="C347" s="55">
        <v>312.0</v>
      </c>
      <c r="D347" s="56">
        <f t="shared" si="126"/>
        <v>-568.8612211</v>
      </c>
      <c r="E347" s="56">
        <f t="shared" si="127"/>
        <v>-436.5644821</v>
      </c>
      <c r="F347" s="57">
        <f t="shared" si="128"/>
        <v>-132.2967391</v>
      </c>
      <c r="G347" s="58"/>
      <c r="H347" s="56">
        <f t="shared" si="129"/>
        <v>23987.44888</v>
      </c>
    </row>
    <row r="348">
      <c r="C348" s="58"/>
      <c r="D348" s="59" t="s">
        <v>75</v>
      </c>
      <c r="E348" s="60">
        <f t="shared" ref="E348:F348" si="130">sum(E336:E347)</f>
        <v>-5086.296996</v>
      </c>
      <c r="F348" s="60">
        <f t="shared" si="130"/>
        <v>-1740.037658</v>
      </c>
      <c r="G348" s="55" t="s">
        <v>76</v>
      </c>
      <c r="H348" s="55">
        <v>26.0</v>
      </c>
    </row>
    <row r="349">
      <c r="C349" s="55">
        <v>313.0</v>
      </c>
      <c r="D349" s="56">
        <f t="shared" ref="D349:D360" si="131">if(or(($C$7-C349)=0,($C$7-C349)&lt;0),0,pmt($C$8,$C$7,$C$4,0,0))</f>
        <v>-568.8612211</v>
      </c>
      <c r="E349" s="56">
        <f t="shared" ref="E349:E360" si="132">if(or(($C$7-C349)=0,($C$7-C349)&lt;0),0,ppmt($C$8,C349,$C$7,$C$4,0,0))</f>
        <v>-438.9292064</v>
      </c>
      <c r="F349" s="57">
        <f t="shared" ref="F349:F360" si="133">if(or(($C$7-C349)=0,($C$7-C349)&lt;0),0,IPMT($C$8,C349,$C$7,$C$4,0,0))</f>
        <v>-129.9320148</v>
      </c>
      <c r="G349" s="58"/>
      <c r="H349" s="56">
        <f t="shared" ref="H349:H360" si="134">if(or(($C$7-C349)=0,($C$7-C349)&lt;0),0,-fv($C$8,C349,$D$11,$C$4,0))</f>
        <v>23548.51968</v>
      </c>
    </row>
    <row r="350">
      <c r="C350" s="55">
        <v>314.0</v>
      </c>
      <c r="D350" s="56">
        <f t="shared" si="131"/>
        <v>-568.8612211</v>
      </c>
      <c r="E350" s="56">
        <f t="shared" si="132"/>
        <v>-441.3067396</v>
      </c>
      <c r="F350" s="57">
        <f t="shared" si="133"/>
        <v>-127.5544816</v>
      </c>
      <c r="G350" s="58"/>
      <c r="H350" s="56">
        <f t="shared" si="134"/>
        <v>23107.21294</v>
      </c>
    </row>
    <row r="351">
      <c r="C351" s="55">
        <v>315.0</v>
      </c>
      <c r="D351" s="56">
        <f t="shared" si="131"/>
        <v>-568.8612211</v>
      </c>
      <c r="E351" s="56">
        <f t="shared" si="132"/>
        <v>-443.6971511</v>
      </c>
      <c r="F351" s="57">
        <f t="shared" si="133"/>
        <v>-125.1640701</v>
      </c>
      <c r="G351" s="58"/>
      <c r="H351" s="56">
        <f t="shared" si="134"/>
        <v>22663.51579</v>
      </c>
    </row>
    <row r="352">
      <c r="C352" s="55">
        <v>316.0</v>
      </c>
      <c r="D352" s="56">
        <f t="shared" si="131"/>
        <v>-568.8612211</v>
      </c>
      <c r="E352" s="56">
        <f t="shared" si="132"/>
        <v>-446.1005106</v>
      </c>
      <c r="F352" s="57">
        <f t="shared" si="133"/>
        <v>-122.7607105</v>
      </c>
      <c r="G352" s="58"/>
      <c r="H352" s="56">
        <f t="shared" si="134"/>
        <v>22217.41528</v>
      </c>
    </row>
    <row r="353">
      <c r="C353" s="55">
        <v>317.0</v>
      </c>
      <c r="D353" s="56">
        <f t="shared" si="131"/>
        <v>-568.8612211</v>
      </c>
      <c r="E353" s="56">
        <f t="shared" si="132"/>
        <v>-448.5168884</v>
      </c>
      <c r="F353" s="57">
        <f t="shared" si="133"/>
        <v>-120.3443327</v>
      </c>
      <c r="G353" s="58"/>
      <c r="H353" s="56">
        <f t="shared" si="134"/>
        <v>21768.89839</v>
      </c>
    </row>
    <row r="354">
      <c r="C354" s="55">
        <v>318.0</v>
      </c>
      <c r="D354" s="56">
        <f t="shared" si="131"/>
        <v>-568.8612211</v>
      </c>
      <c r="E354" s="56">
        <f t="shared" si="132"/>
        <v>-450.9463549</v>
      </c>
      <c r="F354" s="57">
        <f t="shared" si="133"/>
        <v>-117.9148663</v>
      </c>
      <c r="G354" s="58"/>
      <c r="H354" s="56">
        <f t="shared" si="134"/>
        <v>21317.95203</v>
      </c>
    </row>
    <row r="355">
      <c r="C355" s="55">
        <v>319.0</v>
      </c>
      <c r="D355" s="56">
        <f t="shared" si="131"/>
        <v>-568.8612211</v>
      </c>
      <c r="E355" s="56">
        <f t="shared" si="132"/>
        <v>-453.388981</v>
      </c>
      <c r="F355" s="57">
        <f t="shared" si="133"/>
        <v>-115.4722402</v>
      </c>
      <c r="G355" s="58"/>
      <c r="H355" s="56">
        <f t="shared" si="134"/>
        <v>20864.56305</v>
      </c>
    </row>
    <row r="356">
      <c r="C356" s="55">
        <v>320.0</v>
      </c>
      <c r="D356" s="56">
        <f t="shared" si="131"/>
        <v>-568.8612211</v>
      </c>
      <c r="E356" s="56">
        <f t="shared" si="132"/>
        <v>-455.844838</v>
      </c>
      <c r="F356" s="57">
        <f t="shared" si="133"/>
        <v>-113.0163832</v>
      </c>
      <c r="G356" s="58"/>
      <c r="H356" s="56">
        <f t="shared" si="134"/>
        <v>20408.71821</v>
      </c>
    </row>
    <row r="357">
      <c r="C357" s="55">
        <v>321.0</v>
      </c>
      <c r="D357" s="56">
        <f t="shared" si="131"/>
        <v>-568.8612211</v>
      </c>
      <c r="E357" s="56">
        <f t="shared" si="132"/>
        <v>-458.3139975</v>
      </c>
      <c r="F357" s="57">
        <f t="shared" si="133"/>
        <v>-110.5472237</v>
      </c>
      <c r="G357" s="58"/>
      <c r="H357" s="56">
        <f t="shared" si="134"/>
        <v>19950.40422</v>
      </c>
    </row>
    <row r="358">
      <c r="C358" s="55">
        <v>322.0</v>
      </c>
      <c r="D358" s="56">
        <f t="shared" si="131"/>
        <v>-568.8612211</v>
      </c>
      <c r="E358" s="56">
        <f t="shared" si="132"/>
        <v>-460.7965316</v>
      </c>
      <c r="F358" s="57">
        <f t="shared" si="133"/>
        <v>-108.0646895</v>
      </c>
      <c r="G358" s="58"/>
      <c r="H358" s="56">
        <f t="shared" si="134"/>
        <v>19489.60768</v>
      </c>
    </row>
    <row r="359">
      <c r="C359" s="55">
        <v>323.0</v>
      </c>
      <c r="D359" s="56">
        <f t="shared" si="131"/>
        <v>-568.8612211</v>
      </c>
      <c r="E359" s="56">
        <f t="shared" si="132"/>
        <v>-463.2925129</v>
      </c>
      <c r="F359" s="57">
        <f t="shared" si="133"/>
        <v>-105.5687083</v>
      </c>
      <c r="G359" s="58"/>
      <c r="H359" s="56">
        <f t="shared" si="134"/>
        <v>19026.31517</v>
      </c>
    </row>
    <row r="360">
      <c r="C360" s="55">
        <v>324.0</v>
      </c>
      <c r="D360" s="56">
        <f t="shared" si="131"/>
        <v>-568.8612211</v>
      </c>
      <c r="E360" s="56">
        <f t="shared" si="132"/>
        <v>-465.802014</v>
      </c>
      <c r="F360" s="57">
        <f t="shared" si="133"/>
        <v>-103.0592072</v>
      </c>
      <c r="G360" s="58"/>
      <c r="H360" s="56">
        <f t="shared" si="134"/>
        <v>18560.51316</v>
      </c>
    </row>
    <row r="361">
      <c r="C361" s="58"/>
      <c r="D361" s="59" t="s">
        <v>75</v>
      </c>
      <c r="E361" s="60">
        <f t="shared" ref="E361:F361" si="135">sum(E349:E360)</f>
        <v>-5426.935726</v>
      </c>
      <c r="F361" s="60">
        <f t="shared" si="135"/>
        <v>-1399.398928</v>
      </c>
      <c r="G361" s="55" t="s">
        <v>76</v>
      </c>
      <c r="H361" s="55">
        <v>27.0</v>
      </c>
    </row>
    <row r="362">
      <c r="C362" s="55">
        <v>325.0</v>
      </c>
      <c r="D362" s="56">
        <f t="shared" ref="D362:D373" si="136">if(or(($C$7-C362)=0,($C$7-C362)&lt;0),0,pmt($C$8,$C$7,$C$4,0,0))</f>
        <v>-568.8612211</v>
      </c>
      <c r="E362" s="56">
        <f t="shared" ref="E362:E373" si="137">if(or(($C$7-C362)=0,($C$7-C362)&lt;0),0,ppmt($C$8,C362,$C$7,$C$4,0,0))</f>
        <v>-468.3251082</v>
      </c>
      <c r="F362" s="57">
        <f t="shared" ref="F362:F373" si="138">if(or(($C$7-C362)=0,($C$7-C362)&lt;0),0,IPMT($C$8,C362,$C$7,$C$4,0,0))</f>
        <v>-100.5361129</v>
      </c>
      <c r="G362" s="58"/>
      <c r="H362" s="56">
        <f t="shared" ref="H362:H373" si="139">if(or(($C$7-C362)=0,($C$7-C362)&lt;0),0,-fv($C$8,C362,$D$11,$C$4,0))</f>
        <v>18092.18805</v>
      </c>
    </row>
    <row r="363">
      <c r="C363" s="55">
        <v>326.0</v>
      </c>
      <c r="D363" s="56">
        <f t="shared" si="136"/>
        <v>-568.8612211</v>
      </c>
      <c r="E363" s="56">
        <f t="shared" si="137"/>
        <v>-470.8618692</v>
      </c>
      <c r="F363" s="57">
        <f t="shared" si="138"/>
        <v>-97.99935193</v>
      </c>
      <c r="G363" s="58"/>
      <c r="H363" s="56">
        <f t="shared" si="139"/>
        <v>17621.32618</v>
      </c>
    </row>
    <row r="364">
      <c r="C364" s="55">
        <v>327.0</v>
      </c>
      <c r="D364" s="56">
        <f t="shared" si="136"/>
        <v>-568.8612211</v>
      </c>
      <c r="E364" s="56">
        <f t="shared" si="137"/>
        <v>-473.412371</v>
      </c>
      <c r="F364" s="57">
        <f t="shared" si="138"/>
        <v>-95.44885014</v>
      </c>
      <c r="G364" s="58"/>
      <c r="H364" s="56">
        <f t="shared" si="139"/>
        <v>17147.91381</v>
      </c>
    </row>
    <row r="365">
      <c r="C365" s="55">
        <v>328.0</v>
      </c>
      <c r="D365" s="56">
        <f t="shared" si="136"/>
        <v>-568.8612211</v>
      </c>
      <c r="E365" s="56">
        <f t="shared" si="137"/>
        <v>-475.976688</v>
      </c>
      <c r="F365" s="57">
        <f t="shared" si="138"/>
        <v>-92.88453313</v>
      </c>
      <c r="G365" s="58"/>
      <c r="H365" s="56">
        <f t="shared" si="139"/>
        <v>16671.93712</v>
      </c>
    </row>
    <row r="366">
      <c r="C366" s="55">
        <v>329.0</v>
      </c>
      <c r="D366" s="56">
        <f t="shared" si="136"/>
        <v>-568.8612211</v>
      </c>
      <c r="E366" s="56">
        <f t="shared" si="137"/>
        <v>-478.5548951</v>
      </c>
      <c r="F366" s="57">
        <f t="shared" si="138"/>
        <v>-90.30632607</v>
      </c>
      <c r="G366" s="58"/>
      <c r="H366" s="56">
        <f t="shared" si="139"/>
        <v>16193.38223</v>
      </c>
    </row>
    <row r="367">
      <c r="C367" s="55">
        <v>330.0</v>
      </c>
      <c r="D367" s="56">
        <f t="shared" si="136"/>
        <v>-568.8612211</v>
      </c>
      <c r="E367" s="56">
        <f t="shared" si="137"/>
        <v>-481.1470674</v>
      </c>
      <c r="F367" s="57">
        <f t="shared" si="138"/>
        <v>-87.71415372</v>
      </c>
      <c r="G367" s="58"/>
      <c r="H367" s="56">
        <f t="shared" si="139"/>
        <v>15712.23516</v>
      </c>
    </row>
    <row r="368">
      <c r="C368" s="55">
        <v>331.0</v>
      </c>
      <c r="D368" s="56">
        <f t="shared" si="136"/>
        <v>-568.8612211</v>
      </c>
      <c r="E368" s="56">
        <f t="shared" si="137"/>
        <v>-483.7532807</v>
      </c>
      <c r="F368" s="57">
        <f t="shared" si="138"/>
        <v>-85.10794044</v>
      </c>
      <c r="G368" s="58"/>
      <c r="H368" s="56">
        <f t="shared" si="139"/>
        <v>15228.48188</v>
      </c>
    </row>
    <row r="369">
      <c r="C369" s="55">
        <v>332.0</v>
      </c>
      <c r="D369" s="56">
        <f t="shared" si="136"/>
        <v>-568.8612211</v>
      </c>
      <c r="E369" s="56">
        <f t="shared" si="137"/>
        <v>-486.373611</v>
      </c>
      <c r="F369" s="57">
        <f t="shared" si="138"/>
        <v>-82.48761017</v>
      </c>
      <c r="G369" s="58"/>
      <c r="H369" s="56">
        <f t="shared" si="139"/>
        <v>14742.10827</v>
      </c>
    </row>
    <row r="370">
      <c r="C370" s="55">
        <v>333.0</v>
      </c>
      <c r="D370" s="56">
        <f t="shared" si="136"/>
        <v>-568.8612211</v>
      </c>
      <c r="E370" s="56">
        <f t="shared" si="137"/>
        <v>-489.0081347</v>
      </c>
      <c r="F370" s="57">
        <f t="shared" si="138"/>
        <v>-79.85308644</v>
      </c>
      <c r="G370" s="58"/>
      <c r="H370" s="56">
        <f t="shared" si="139"/>
        <v>14253.10013</v>
      </c>
    </row>
    <row r="371">
      <c r="C371" s="55">
        <v>334.0</v>
      </c>
      <c r="D371" s="56">
        <f t="shared" si="136"/>
        <v>-568.8612211</v>
      </c>
      <c r="E371" s="56">
        <f t="shared" si="137"/>
        <v>-491.6569288</v>
      </c>
      <c r="F371" s="57">
        <f t="shared" si="138"/>
        <v>-77.20429238</v>
      </c>
      <c r="G371" s="58"/>
      <c r="H371" s="56">
        <f t="shared" si="139"/>
        <v>13761.4432</v>
      </c>
    </row>
    <row r="372">
      <c r="C372" s="55">
        <v>335.0</v>
      </c>
      <c r="D372" s="56">
        <f t="shared" si="136"/>
        <v>-568.8612211</v>
      </c>
      <c r="E372" s="56">
        <f t="shared" si="137"/>
        <v>-494.3200705</v>
      </c>
      <c r="F372" s="57">
        <f t="shared" si="138"/>
        <v>-74.54115068</v>
      </c>
      <c r="G372" s="58"/>
      <c r="H372" s="56">
        <f t="shared" si="139"/>
        <v>13267.12313</v>
      </c>
    </row>
    <row r="373">
      <c r="C373" s="55">
        <v>336.0</v>
      </c>
      <c r="D373" s="56">
        <f t="shared" si="136"/>
        <v>-568.8612211</v>
      </c>
      <c r="E373" s="56">
        <f t="shared" si="137"/>
        <v>-496.9976375</v>
      </c>
      <c r="F373" s="57">
        <f t="shared" si="138"/>
        <v>-71.86358364</v>
      </c>
      <c r="G373" s="58"/>
      <c r="H373" s="56">
        <f t="shared" si="139"/>
        <v>12770.1255</v>
      </c>
    </row>
    <row r="374">
      <c r="C374" s="58"/>
      <c r="D374" s="59" t="s">
        <v>75</v>
      </c>
      <c r="E374" s="60">
        <f t="shared" ref="E374:F374" si="140">sum(E362:E373)</f>
        <v>-5790.387662</v>
      </c>
      <c r="F374" s="60">
        <f t="shared" si="140"/>
        <v>-1035.946992</v>
      </c>
      <c r="G374" s="55" t="s">
        <v>76</v>
      </c>
      <c r="H374" s="55">
        <v>28.0</v>
      </c>
    </row>
    <row r="375">
      <c r="C375" s="55">
        <v>337.0</v>
      </c>
      <c r="D375" s="56">
        <f t="shared" ref="D375:D386" si="141">if(or(($C$7-C375)=0,($C$7-C375)&lt;0),0,pmt($C$8,$C$7,$C$4,0,0))</f>
        <v>-568.8612211</v>
      </c>
      <c r="E375" s="56">
        <f t="shared" ref="E375:E386" si="142">if(or(($C$7-C375)=0,($C$7-C375)&lt;0),0,ppmt($C$8,C375,$C$7,$C$4,0,0))</f>
        <v>-499.689708</v>
      </c>
      <c r="F375" s="57">
        <f t="shared" ref="F375:F386" si="143">if(or(($C$7-C375)=0,($C$7-C375)&lt;0),0,IPMT($C$8,C375,$C$7,$C$4,0,0))</f>
        <v>-69.1715131</v>
      </c>
      <c r="G375" s="58"/>
      <c r="H375" s="56">
        <f t="shared" ref="H375:H386" si="144">if(or(($C$7-C375)=0,($C$7-C375)&lt;0),0,-fv($C$8,C375,$D$11,$C$4,0))</f>
        <v>12270.43579</v>
      </c>
    </row>
    <row r="376">
      <c r="C376" s="55">
        <v>338.0</v>
      </c>
      <c r="D376" s="56">
        <f t="shared" si="141"/>
        <v>-568.8612211</v>
      </c>
      <c r="E376" s="56">
        <f t="shared" si="142"/>
        <v>-502.3963606</v>
      </c>
      <c r="F376" s="57">
        <f t="shared" si="143"/>
        <v>-66.46486051</v>
      </c>
      <c r="G376" s="58"/>
      <c r="H376" s="56">
        <f t="shared" si="144"/>
        <v>11768.03943</v>
      </c>
    </row>
    <row r="377">
      <c r="C377" s="55">
        <v>339.0</v>
      </c>
      <c r="D377" s="56">
        <f t="shared" si="141"/>
        <v>-568.8612211</v>
      </c>
      <c r="E377" s="56">
        <f t="shared" si="142"/>
        <v>-505.1176743</v>
      </c>
      <c r="F377" s="57">
        <f t="shared" si="143"/>
        <v>-63.74354689</v>
      </c>
      <c r="G377" s="58"/>
      <c r="H377" s="56">
        <f t="shared" si="144"/>
        <v>11262.92175</v>
      </c>
    </row>
    <row r="378">
      <c r="C378" s="55">
        <v>340.0</v>
      </c>
      <c r="D378" s="56">
        <f t="shared" si="141"/>
        <v>-568.8612211</v>
      </c>
      <c r="E378" s="56">
        <f t="shared" si="142"/>
        <v>-507.8537283</v>
      </c>
      <c r="F378" s="57">
        <f t="shared" si="143"/>
        <v>-61.00749282</v>
      </c>
      <c r="G378" s="58"/>
      <c r="H378" s="56">
        <f t="shared" si="144"/>
        <v>10755.06802</v>
      </c>
    </row>
    <row r="379">
      <c r="C379" s="55">
        <v>341.0</v>
      </c>
      <c r="D379" s="56">
        <f t="shared" si="141"/>
        <v>-568.8612211</v>
      </c>
      <c r="E379" s="56">
        <f t="shared" si="142"/>
        <v>-510.6046027</v>
      </c>
      <c r="F379" s="57">
        <f t="shared" si="143"/>
        <v>-58.25661846</v>
      </c>
      <c r="G379" s="58"/>
      <c r="H379" s="56">
        <f t="shared" si="144"/>
        <v>10244.46342</v>
      </c>
    </row>
    <row r="380">
      <c r="C380" s="55">
        <v>342.0</v>
      </c>
      <c r="D380" s="56">
        <f t="shared" si="141"/>
        <v>-568.8612211</v>
      </c>
      <c r="E380" s="56">
        <f t="shared" si="142"/>
        <v>-513.3703776</v>
      </c>
      <c r="F380" s="57">
        <f t="shared" si="143"/>
        <v>-55.49084353</v>
      </c>
      <c r="G380" s="58"/>
      <c r="H380" s="56">
        <f t="shared" si="144"/>
        <v>9731.093044</v>
      </c>
    </row>
    <row r="381">
      <c r="C381" s="55">
        <v>343.0</v>
      </c>
      <c r="D381" s="56">
        <f t="shared" si="141"/>
        <v>-568.8612211</v>
      </c>
      <c r="E381" s="56">
        <f t="shared" si="142"/>
        <v>-516.1511338</v>
      </c>
      <c r="F381" s="57">
        <f t="shared" si="143"/>
        <v>-52.71008732</v>
      </c>
      <c r="G381" s="58"/>
      <c r="H381" s="56">
        <f t="shared" si="144"/>
        <v>9214.94191</v>
      </c>
    </row>
    <row r="382">
      <c r="C382" s="55">
        <v>344.0</v>
      </c>
      <c r="D382" s="56">
        <f t="shared" si="141"/>
        <v>-568.8612211</v>
      </c>
      <c r="E382" s="56">
        <f t="shared" si="142"/>
        <v>-518.9469525</v>
      </c>
      <c r="F382" s="57">
        <f t="shared" si="143"/>
        <v>-49.91426868</v>
      </c>
      <c r="G382" s="58"/>
      <c r="H382" s="56">
        <f t="shared" si="144"/>
        <v>8695.994957</v>
      </c>
    </row>
    <row r="383">
      <c r="C383" s="55">
        <v>345.0</v>
      </c>
      <c r="D383" s="56">
        <f t="shared" si="141"/>
        <v>-568.8612211</v>
      </c>
      <c r="E383" s="56">
        <f t="shared" si="142"/>
        <v>-521.7579151</v>
      </c>
      <c r="F383" s="57">
        <f t="shared" si="143"/>
        <v>-47.10330602</v>
      </c>
      <c r="G383" s="58"/>
      <c r="H383" s="56">
        <f t="shared" si="144"/>
        <v>8174.237042</v>
      </c>
    </row>
    <row r="384">
      <c r="C384" s="55">
        <v>346.0</v>
      </c>
      <c r="D384" s="56">
        <f t="shared" si="141"/>
        <v>-568.8612211</v>
      </c>
      <c r="E384" s="56">
        <f t="shared" si="142"/>
        <v>-524.5841038</v>
      </c>
      <c r="F384" s="57">
        <f t="shared" si="143"/>
        <v>-44.27711731</v>
      </c>
      <c r="G384" s="58"/>
      <c r="H384" s="56">
        <f t="shared" si="144"/>
        <v>7649.652938</v>
      </c>
    </row>
    <row r="385">
      <c r="C385" s="55">
        <v>347.0</v>
      </c>
      <c r="D385" s="56">
        <f t="shared" si="141"/>
        <v>-568.8612211</v>
      </c>
      <c r="E385" s="56">
        <f t="shared" si="142"/>
        <v>-527.4256011</v>
      </c>
      <c r="F385" s="57">
        <f t="shared" si="143"/>
        <v>-41.43562008</v>
      </c>
      <c r="G385" s="58"/>
      <c r="H385" s="56">
        <f t="shared" si="144"/>
        <v>7122.227337</v>
      </c>
    </row>
    <row r="386">
      <c r="C386" s="55">
        <v>348.0</v>
      </c>
      <c r="D386" s="56">
        <f t="shared" si="141"/>
        <v>-568.8612211</v>
      </c>
      <c r="E386" s="56">
        <f t="shared" si="142"/>
        <v>-530.2824897</v>
      </c>
      <c r="F386" s="57">
        <f t="shared" si="143"/>
        <v>-38.57873141</v>
      </c>
      <c r="G386" s="58"/>
      <c r="H386" s="56">
        <f t="shared" si="144"/>
        <v>6591.944848</v>
      </c>
    </row>
    <row r="387">
      <c r="C387" s="58"/>
      <c r="D387" s="59" t="s">
        <v>75</v>
      </c>
      <c r="E387" s="60">
        <f t="shared" ref="E387:F387" si="145">sum(E375:E386)</f>
        <v>-6178.180648</v>
      </c>
      <c r="F387" s="60">
        <f t="shared" si="145"/>
        <v>-648.1540061</v>
      </c>
      <c r="G387" s="55" t="s">
        <v>76</v>
      </c>
      <c r="H387" s="55">
        <v>29.0</v>
      </c>
    </row>
    <row r="388">
      <c r="C388" s="55">
        <v>349.0</v>
      </c>
      <c r="D388" s="56">
        <f t="shared" ref="D388:D399" si="146">if(or(($C$7-C388)=0,($C$7-C388)&lt;0),0,pmt($C$8,$C$7,$C$4,0,0))</f>
        <v>-568.8612211</v>
      </c>
      <c r="E388" s="56">
        <f t="shared" ref="E388:E399" si="147">if(or(($C$7-C388)=0,($C$7-C388)&lt;0),0,ppmt($C$8,C388,$C$7,$C$4,0,0))</f>
        <v>-533.1548532</v>
      </c>
      <c r="F388" s="57">
        <f t="shared" ref="F388:F399" si="148">if(or(($C$7-C388)=0,($C$7-C388)&lt;0),0,IPMT($C$8,C388,$C$7,$C$4,0,0))</f>
        <v>-35.70636792</v>
      </c>
      <c r="G388" s="58"/>
      <c r="H388" s="56">
        <f t="shared" ref="H388:H399" si="149">if(or(($C$7-C388)=0,($C$7-C388)&lt;0),0,-fv($C$8,C388,$D$11,$C$4,0))</f>
        <v>6058.789994</v>
      </c>
    </row>
    <row r="389">
      <c r="C389" s="55">
        <v>350.0</v>
      </c>
      <c r="D389" s="56">
        <f t="shared" si="146"/>
        <v>-568.8612211</v>
      </c>
      <c r="E389" s="56">
        <f t="shared" si="147"/>
        <v>-536.0427753</v>
      </c>
      <c r="F389" s="57">
        <f t="shared" si="148"/>
        <v>-32.8184458</v>
      </c>
      <c r="G389" s="58"/>
      <c r="H389" s="56">
        <f t="shared" si="149"/>
        <v>5522.747219</v>
      </c>
    </row>
    <row r="390">
      <c r="C390" s="55">
        <v>351.0</v>
      </c>
      <c r="D390" s="56">
        <f t="shared" si="146"/>
        <v>-568.8612211</v>
      </c>
      <c r="E390" s="56">
        <f t="shared" si="147"/>
        <v>-538.9463404</v>
      </c>
      <c r="F390" s="57">
        <f t="shared" si="148"/>
        <v>-29.91488077</v>
      </c>
      <c r="G390" s="58"/>
      <c r="H390" s="56">
        <f t="shared" si="149"/>
        <v>4983.800879</v>
      </c>
    </row>
    <row r="391">
      <c r="C391" s="55">
        <v>352.0</v>
      </c>
      <c r="D391" s="56">
        <f t="shared" si="146"/>
        <v>-568.8612211</v>
      </c>
      <c r="E391" s="56">
        <f t="shared" si="147"/>
        <v>-541.8656331</v>
      </c>
      <c r="F391" s="57">
        <f t="shared" si="148"/>
        <v>-26.99558809</v>
      </c>
      <c r="G391" s="58"/>
      <c r="H391" s="56">
        <f t="shared" si="149"/>
        <v>4441.935246</v>
      </c>
    </row>
    <row r="392">
      <c r="C392" s="55">
        <v>353.0</v>
      </c>
      <c r="D392" s="56">
        <f t="shared" si="146"/>
        <v>-568.8612211</v>
      </c>
      <c r="E392" s="56">
        <f t="shared" si="147"/>
        <v>-544.8007386</v>
      </c>
      <c r="F392" s="57">
        <f t="shared" si="148"/>
        <v>-24.06048258</v>
      </c>
      <c r="G392" s="58"/>
      <c r="H392" s="56">
        <f t="shared" si="149"/>
        <v>3897.134507</v>
      </c>
    </row>
    <row r="393">
      <c r="C393" s="55">
        <v>354.0</v>
      </c>
      <c r="D393" s="56">
        <f t="shared" si="146"/>
        <v>-568.8612211</v>
      </c>
      <c r="E393" s="56">
        <f t="shared" si="147"/>
        <v>-547.7517426</v>
      </c>
      <c r="F393" s="57">
        <f t="shared" si="148"/>
        <v>-21.10947858</v>
      </c>
      <c r="G393" s="58"/>
      <c r="H393" s="56">
        <f t="shared" si="149"/>
        <v>3349.382764</v>
      </c>
    </row>
    <row r="394">
      <c r="C394" s="55">
        <v>355.0</v>
      </c>
      <c r="D394" s="56">
        <f t="shared" si="146"/>
        <v>-568.8612211</v>
      </c>
      <c r="E394" s="56">
        <f t="shared" si="147"/>
        <v>-550.7187312</v>
      </c>
      <c r="F394" s="57">
        <f t="shared" si="148"/>
        <v>-18.14248997</v>
      </c>
      <c r="G394" s="58"/>
      <c r="H394" s="56">
        <f t="shared" si="149"/>
        <v>2798.664033</v>
      </c>
    </row>
    <row r="395">
      <c r="C395" s="55">
        <v>356.0</v>
      </c>
      <c r="D395" s="56">
        <f t="shared" si="146"/>
        <v>-568.8612211</v>
      </c>
      <c r="E395" s="56">
        <f t="shared" si="147"/>
        <v>-553.701791</v>
      </c>
      <c r="F395" s="57">
        <f t="shared" si="148"/>
        <v>-15.15943018</v>
      </c>
      <c r="G395" s="58"/>
      <c r="H395" s="56">
        <f t="shared" si="149"/>
        <v>2244.962242</v>
      </c>
    </row>
    <row r="396">
      <c r="C396" s="55">
        <v>357.0</v>
      </c>
      <c r="D396" s="56">
        <f t="shared" si="146"/>
        <v>-568.8612211</v>
      </c>
      <c r="E396" s="56">
        <f t="shared" si="147"/>
        <v>-556.701009</v>
      </c>
      <c r="F396" s="57">
        <f t="shared" si="148"/>
        <v>-12.16021215</v>
      </c>
      <c r="G396" s="58"/>
      <c r="H396" s="56">
        <f t="shared" si="149"/>
        <v>1688.261233</v>
      </c>
    </row>
    <row r="397">
      <c r="C397" s="55">
        <v>358.0</v>
      </c>
      <c r="D397" s="56">
        <f t="shared" si="146"/>
        <v>-568.8612211</v>
      </c>
      <c r="E397" s="56">
        <f t="shared" si="147"/>
        <v>-559.7164728</v>
      </c>
      <c r="F397" s="57">
        <f t="shared" si="148"/>
        <v>-9.144748347</v>
      </c>
      <c r="G397" s="58"/>
      <c r="H397" s="56">
        <f t="shared" si="149"/>
        <v>1128.544761</v>
      </c>
    </row>
    <row r="398">
      <c r="C398" s="55">
        <v>359.0</v>
      </c>
      <c r="D398" s="56">
        <f t="shared" si="146"/>
        <v>-568.8612211</v>
      </c>
      <c r="E398" s="56">
        <f t="shared" si="147"/>
        <v>-562.7482704</v>
      </c>
      <c r="F398" s="57">
        <f t="shared" si="148"/>
        <v>-6.112950786</v>
      </c>
      <c r="G398" s="58"/>
      <c r="H398" s="56">
        <f t="shared" si="149"/>
        <v>565.7964902</v>
      </c>
    </row>
    <row r="399">
      <c r="C399" s="55">
        <v>360.0</v>
      </c>
      <c r="D399" s="58">
        <f t="shared" si="146"/>
        <v>0</v>
      </c>
      <c r="E399" s="58">
        <f t="shared" si="147"/>
        <v>0</v>
      </c>
      <c r="F399" s="61">
        <f t="shared" si="148"/>
        <v>0</v>
      </c>
      <c r="G399" s="58"/>
      <c r="H399" s="58">
        <f t="shared" si="149"/>
        <v>0</v>
      </c>
    </row>
    <row r="400">
      <c r="C400" s="58"/>
      <c r="D400" s="59" t="s">
        <v>75</v>
      </c>
      <c r="E400" s="60">
        <f t="shared" ref="E400:F400" si="150">sum(E388:E399)</f>
        <v>-6026.148357</v>
      </c>
      <c r="F400" s="60">
        <f t="shared" si="150"/>
        <v>-231.3250752</v>
      </c>
      <c r="G400" s="55" t="s">
        <v>76</v>
      </c>
      <c r="H400" s="55">
        <v>30.0</v>
      </c>
    </row>
    <row r="401">
      <c r="C401" s="58"/>
      <c r="D401" s="58"/>
      <c r="E401" s="58"/>
      <c r="F401" s="58"/>
      <c r="G401" s="58"/>
      <c r="H401" s="58"/>
    </row>
    <row r="402">
      <c r="C402" s="58"/>
      <c r="D402" s="58"/>
      <c r="E402" s="58"/>
      <c r="F402" s="58"/>
      <c r="G402" s="58"/>
      <c r="H402" s="58"/>
    </row>
    <row r="403">
      <c r="C403" s="58"/>
      <c r="D403" s="58"/>
      <c r="E403" s="58"/>
      <c r="F403" s="58"/>
      <c r="G403" s="58"/>
      <c r="H403" s="58"/>
    </row>
    <row r="404">
      <c r="C404" s="58"/>
      <c r="D404" s="58"/>
      <c r="E404" s="58"/>
      <c r="F404" s="58"/>
      <c r="G404" s="58"/>
      <c r="H404" s="58"/>
    </row>
    <row r="405">
      <c r="C405" s="58"/>
      <c r="D405" s="58"/>
      <c r="E405" s="58"/>
      <c r="F405" s="58"/>
      <c r="G405" s="58"/>
      <c r="H405" s="58"/>
    </row>
    <row r="406">
      <c r="C406" s="58"/>
      <c r="D406" s="58"/>
      <c r="E406" s="58"/>
      <c r="F406" s="58"/>
      <c r="G406" s="58"/>
      <c r="H406" s="58"/>
    </row>
    <row r="407">
      <c r="C407" s="58"/>
      <c r="D407" s="58"/>
      <c r="E407" s="58"/>
      <c r="F407" s="58"/>
      <c r="G407" s="58"/>
      <c r="H407" s="58"/>
    </row>
    <row r="408">
      <c r="C408" s="58"/>
      <c r="D408" s="58"/>
      <c r="E408" s="58"/>
      <c r="F408" s="58"/>
      <c r="G408" s="58"/>
      <c r="H408" s="58"/>
    </row>
    <row r="409">
      <c r="C409" s="58"/>
      <c r="D409" s="58"/>
      <c r="E409" s="58"/>
      <c r="F409" s="58"/>
      <c r="G409" s="58"/>
      <c r="H409" s="58"/>
    </row>
    <row r="410">
      <c r="C410" s="58"/>
      <c r="D410" s="58"/>
      <c r="E410" s="58"/>
      <c r="F410" s="58"/>
      <c r="G410" s="58"/>
      <c r="H410" s="58"/>
    </row>
    <row r="411">
      <c r="C411" s="58"/>
      <c r="D411" s="58"/>
      <c r="E411" s="58"/>
      <c r="F411" s="58"/>
      <c r="G411" s="58"/>
      <c r="H411" s="58"/>
    </row>
    <row r="412">
      <c r="C412" s="58"/>
      <c r="D412" s="58"/>
      <c r="E412" s="58"/>
      <c r="F412" s="58"/>
      <c r="G412" s="58"/>
      <c r="H412" s="58"/>
    </row>
    <row r="413">
      <c r="C413" s="58"/>
      <c r="D413" s="58"/>
      <c r="E413" s="58"/>
      <c r="F413" s="58"/>
      <c r="G413" s="58"/>
      <c r="H413" s="58"/>
    </row>
    <row r="414">
      <c r="C414" s="58"/>
      <c r="D414" s="58"/>
      <c r="E414" s="58"/>
      <c r="F414" s="58"/>
      <c r="G414" s="58"/>
      <c r="H414" s="58"/>
    </row>
    <row r="415">
      <c r="C415" s="58"/>
      <c r="D415" s="58"/>
      <c r="E415" s="58"/>
      <c r="F415" s="58"/>
      <c r="G415" s="58"/>
      <c r="H415" s="58"/>
    </row>
    <row r="416">
      <c r="C416" s="58"/>
      <c r="D416" s="58"/>
      <c r="E416" s="58"/>
      <c r="F416" s="58"/>
      <c r="G416" s="58"/>
      <c r="H416" s="58"/>
    </row>
    <row r="417">
      <c r="C417" s="58"/>
      <c r="D417" s="58"/>
      <c r="E417" s="58"/>
      <c r="F417" s="58"/>
      <c r="G417" s="58"/>
      <c r="H417" s="58"/>
    </row>
    <row r="418">
      <c r="C418" s="58"/>
      <c r="D418" s="58"/>
      <c r="E418" s="58"/>
      <c r="F418" s="58"/>
      <c r="G418" s="58"/>
      <c r="H418" s="58"/>
    </row>
    <row r="419">
      <c r="C419" s="58"/>
      <c r="D419" s="58"/>
      <c r="E419" s="58"/>
      <c r="F419" s="58"/>
      <c r="G419" s="58"/>
      <c r="H419" s="58"/>
    </row>
    <row r="420">
      <c r="C420" s="58"/>
      <c r="D420" s="58"/>
      <c r="E420" s="58"/>
      <c r="F420" s="58"/>
      <c r="G420" s="58"/>
      <c r="H420" s="58"/>
    </row>
    <row r="421">
      <c r="C421" s="58"/>
      <c r="D421" s="58"/>
      <c r="E421" s="58"/>
      <c r="F421" s="58"/>
      <c r="G421" s="58"/>
      <c r="H421" s="58"/>
    </row>
    <row r="422">
      <c r="C422" s="58"/>
      <c r="D422" s="58"/>
      <c r="E422" s="58"/>
      <c r="F422" s="58"/>
      <c r="G422" s="58"/>
      <c r="H422" s="58"/>
    </row>
    <row r="423">
      <c r="C423" s="58"/>
      <c r="D423" s="58"/>
      <c r="E423" s="58"/>
      <c r="F423" s="58"/>
      <c r="G423" s="58"/>
      <c r="H423" s="58"/>
    </row>
    <row r="424">
      <c r="C424" s="58"/>
      <c r="D424" s="58"/>
      <c r="E424" s="58"/>
      <c r="F424" s="58"/>
      <c r="G424" s="58"/>
      <c r="H424" s="58"/>
    </row>
    <row r="425">
      <c r="C425" s="58"/>
      <c r="D425" s="58"/>
      <c r="E425" s="58"/>
      <c r="F425" s="58"/>
      <c r="G425" s="58"/>
      <c r="H425" s="58"/>
    </row>
    <row r="426">
      <c r="C426" s="58"/>
      <c r="D426" s="58"/>
      <c r="E426" s="58"/>
      <c r="F426" s="58"/>
      <c r="G426" s="58"/>
      <c r="H426" s="58"/>
    </row>
    <row r="427">
      <c r="C427" s="58"/>
      <c r="D427" s="58"/>
      <c r="E427" s="58"/>
      <c r="F427" s="58"/>
      <c r="G427" s="58"/>
      <c r="H427" s="58"/>
    </row>
    <row r="428">
      <c r="C428" s="58"/>
      <c r="D428" s="58"/>
      <c r="E428" s="58"/>
      <c r="F428" s="58"/>
      <c r="G428" s="58"/>
      <c r="H428" s="58"/>
    </row>
    <row r="429">
      <c r="C429" s="58"/>
      <c r="D429" s="58"/>
      <c r="E429" s="58"/>
      <c r="F429" s="58"/>
      <c r="G429" s="58"/>
      <c r="H429" s="58"/>
    </row>
    <row r="430">
      <c r="C430" s="58"/>
      <c r="D430" s="58"/>
      <c r="E430" s="58"/>
      <c r="F430" s="58"/>
      <c r="G430" s="58"/>
      <c r="H430" s="58"/>
    </row>
    <row r="431">
      <c r="C431" s="58"/>
      <c r="D431" s="58"/>
      <c r="E431" s="58"/>
      <c r="F431" s="58"/>
      <c r="G431" s="58"/>
      <c r="H431" s="58"/>
    </row>
    <row r="432">
      <c r="C432" s="58"/>
      <c r="D432" s="58"/>
      <c r="E432" s="58"/>
      <c r="F432" s="58"/>
      <c r="G432" s="58"/>
      <c r="H432" s="58"/>
    </row>
    <row r="433">
      <c r="C433" s="58"/>
      <c r="D433" s="58"/>
      <c r="E433" s="58"/>
      <c r="F433" s="58"/>
      <c r="G433" s="58"/>
      <c r="H433" s="58"/>
    </row>
    <row r="434">
      <c r="C434" s="58"/>
      <c r="D434" s="58"/>
      <c r="E434" s="58"/>
      <c r="F434" s="58"/>
      <c r="G434" s="58"/>
      <c r="H434" s="58"/>
    </row>
    <row r="435">
      <c r="C435" s="58"/>
      <c r="D435" s="58"/>
      <c r="E435" s="58"/>
      <c r="F435" s="58"/>
      <c r="G435" s="58"/>
      <c r="H435" s="58"/>
    </row>
    <row r="436">
      <c r="C436" s="58"/>
      <c r="D436" s="58"/>
      <c r="E436" s="58"/>
      <c r="F436" s="58"/>
      <c r="G436" s="58"/>
      <c r="H436" s="58"/>
    </row>
    <row r="437">
      <c r="C437" s="58"/>
      <c r="D437" s="58"/>
      <c r="E437" s="58"/>
      <c r="F437" s="58"/>
      <c r="G437" s="58"/>
      <c r="H437" s="58"/>
    </row>
    <row r="438">
      <c r="C438" s="58"/>
      <c r="D438" s="58"/>
      <c r="E438" s="58"/>
      <c r="F438" s="58"/>
      <c r="G438" s="58"/>
      <c r="H438" s="58"/>
    </row>
    <row r="439">
      <c r="C439" s="58"/>
      <c r="D439" s="58"/>
      <c r="E439" s="58"/>
      <c r="F439" s="58"/>
      <c r="G439" s="58"/>
      <c r="H439" s="58"/>
    </row>
    <row r="440">
      <c r="C440" s="58"/>
      <c r="D440" s="58"/>
      <c r="E440" s="58"/>
      <c r="F440" s="58"/>
      <c r="G440" s="58"/>
      <c r="H440" s="58"/>
    </row>
    <row r="441">
      <c r="C441" s="58"/>
      <c r="D441" s="58"/>
      <c r="E441" s="58"/>
      <c r="F441" s="58"/>
      <c r="G441" s="58"/>
      <c r="H441" s="58"/>
    </row>
    <row r="442">
      <c r="C442" s="58"/>
      <c r="D442" s="58"/>
      <c r="E442" s="58"/>
      <c r="F442" s="58"/>
      <c r="G442" s="58"/>
      <c r="H442" s="58"/>
    </row>
    <row r="443">
      <c r="C443" s="58"/>
      <c r="D443" s="58"/>
      <c r="E443" s="58"/>
      <c r="F443" s="58"/>
      <c r="G443" s="58"/>
      <c r="H443" s="58"/>
    </row>
    <row r="444">
      <c r="C444" s="58"/>
      <c r="D444" s="58"/>
      <c r="E444" s="58"/>
      <c r="F444" s="58"/>
      <c r="G444" s="58"/>
      <c r="H444" s="58"/>
    </row>
    <row r="445">
      <c r="C445" s="58"/>
      <c r="D445" s="58"/>
      <c r="E445" s="58"/>
      <c r="F445" s="58"/>
      <c r="G445" s="58"/>
      <c r="H445" s="58"/>
    </row>
    <row r="446">
      <c r="C446" s="58"/>
      <c r="D446" s="58"/>
      <c r="E446" s="58"/>
      <c r="F446" s="58"/>
      <c r="G446" s="58"/>
      <c r="H446" s="58"/>
    </row>
    <row r="447">
      <c r="C447" s="58"/>
      <c r="D447" s="58"/>
      <c r="E447" s="58"/>
      <c r="F447" s="58"/>
      <c r="G447" s="58"/>
      <c r="H447" s="58"/>
    </row>
    <row r="448">
      <c r="C448" s="58"/>
      <c r="D448" s="58"/>
      <c r="E448" s="58"/>
      <c r="F448" s="58"/>
      <c r="G448" s="58"/>
      <c r="H448" s="58"/>
    </row>
    <row r="449">
      <c r="C449" s="58"/>
      <c r="D449" s="58"/>
      <c r="E449" s="58"/>
      <c r="F449" s="58"/>
      <c r="G449" s="58"/>
      <c r="H449" s="58"/>
    </row>
    <row r="450">
      <c r="C450" s="58"/>
      <c r="D450" s="58"/>
      <c r="E450" s="58"/>
      <c r="F450" s="58"/>
      <c r="G450" s="58"/>
      <c r="H450" s="58"/>
    </row>
    <row r="451">
      <c r="C451" s="58"/>
      <c r="D451" s="58"/>
      <c r="E451" s="58"/>
      <c r="F451" s="58"/>
      <c r="G451" s="58"/>
      <c r="H451" s="58"/>
    </row>
    <row r="452">
      <c r="C452" s="58"/>
      <c r="D452" s="58"/>
      <c r="E452" s="58"/>
      <c r="F452" s="58"/>
      <c r="G452" s="58"/>
      <c r="H452" s="58"/>
    </row>
    <row r="453">
      <c r="C453" s="58"/>
      <c r="D453" s="58"/>
      <c r="E453" s="58"/>
      <c r="F453" s="58"/>
      <c r="G453" s="58"/>
      <c r="H453" s="58"/>
    </row>
    <row r="454">
      <c r="C454" s="58"/>
      <c r="D454" s="58"/>
      <c r="E454" s="58"/>
      <c r="F454" s="58"/>
      <c r="G454" s="58"/>
      <c r="H454" s="58"/>
    </row>
    <row r="455">
      <c r="C455" s="58"/>
      <c r="D455" s="58"/>
      <c r="E455" s="58"/>
      <c r="F455" s="58"/>
      <c r="G455" s="58"/>
      <c r="H455" s="58"/>
    </row>
    <row r="456">
      <c r="C456" s="58"/>
      <c r="D456" s="58"/>
      <c r="E456" s="58"/>
      <c r="F456" s="58"/>
      <c r="G456" s="58"/>
      <c r="H456" s="58"/>
    </row>
    <row r="457">
      <c r="C457" s="58"/>
      <c r="D457" s="58"/>
      <c r="E457" s="58"/>
      <c r="F457" s="58"/>
      <c r="G457" s="58"/>
      <c r="H457" s="58"/>
    </row>
    <row r="458">
      <c r="C458" s="58"/>
      <c r="D458" s="58"/>
      <c r="E458" s="58"/>
      <c r="F458" s="58"/>
      <c r="G458" s="58"/>
      <c r="H458" s="58"/>
    </row>
    <row r="459">
      <c r="C459" s="58"/>
      <c r="D459" s="58"/>
      <c r="E459" s="58"/>
      <c r="F459" s="58"/>
      <c r="G459" s="58"/>
      <c r="H459" s="58"/>
    </row>
    <row r="460">
      <c r="C460" s="58"/>
      <c r="D460" s="58"/>
      <c r="E460" s="58"/>
      <c r="F460" s="58"/>
      <c r="G460" s="58"/>
      <c r="H460" s="58"/>
    </row>
    <row r="461">
      <c r="C461" s="58"/>
      <c r="D461" s="58"/>
      <c r="E461" s="58"/>
      <c r="F461" s="58"/>
      <c r="G461" s="58"/>
      <c r="H461" s="58"/>
    </row>
    <row r="462">
      <c r="C462" s="58"/>
      <c r="D462" s="58"/>
      <c r="E462" s="58"/>
      <c r="F462" s="58"/>
      <c r="G462" s="58"/>
      <c r="H462" s="58"/>
    </row>
    <row r="463">
      <c r="C463" s="58"/>
      <c r="D463" s="58"/>
      <c r="E463" s="58"/>
      <c r="F463" s="58"/>
      <c r="G463" s="58"/>
      <c r="H463" s="58"/>
    </row>
    <row r="464">
      <c r="C464" s="58"/>
      <c r="D464" s="58"/>
      <c r="E464" s="58"/>
      <c r="F464" s="58"/>
      <c r="G464" s="58"/>
      <c r="H464" s="58"/>
    </row>
    <row r="465">
      <c r="C465" s="58"/>
      <c r="D465" s="58"/>
      <c r="E465" s="58"/>
      <c r="F465" s="58"/>
      <c r="G465" s="58"/>
      <c r="H465" s="58"/>
    </row>
    <row r="466">
      <c r="C466" s="58"/>
      <c r="D466" s="58"/>
      <c r="E466" s="58"/>
      <c r="F466" s="58"/>
      <c r="G466" s="58"/>
      <c r="H466" s="58"/>
    </row>
    <row r="467">
      <c r="C467" s="58"/>
      <c r="D467" s="58"/>
      <c r="E467" s="58"/>
      <c r="F467" s="58"/>
      <c r="G467" s="58"/>
      <c r="H467" s="58"/>
    </row>
    <row r="468">
      <c r="C468" s="58"/>
      <c r="D468" s="58"/>
      <c r="E468" s="58"/>
      <c r="F468" s="58"/>
      <c r="G468" s="58"/>
      <c r="H468" s="58"/>
    </row>
    <row r="469">
      <c r="C469" s="58"/>
      <c r="D469" s="58"/>
      <c r="E469" s="58"/>
      <c r="F469" s="58"/>
      <c r="G469" s="58"/>
      <c r="H469" s="58"/>
    </row>
    <row r="470">
      <c r="C470" s="58"/>
      <c r="D470" s="58"/>
      <c r="E470" s="58"/>
      <c r="F470" s="58"/>
      <c r="G470" s="58"/>
      <c r="H470" s="58"/>
    </row>
    <row r="471">
      <c r="C471" s="58"/>
      <c r="D471" s="58"/>
      <c r="E471" s="58"/>
      <c r="F471" s="58"/>
      <c r="G471" s="58"/>
      <c r="H471" s="58"/>
    </row>
    <row r="472">
      <c r="C472" s="58"/>
      <c r="D472" s="58"/>
      <c r="E472" s="58"/>
      <c r="F472" s="58"/>
      <c r="G472" s="58"/>
      <c r="H472" s="58"/>
    </row>
    <row r="473">
      <c r="C473" s="58"/>
      <c r="D473" s="58"/>
      <c r="E473" s="58"/>
      <c r="F473" s="58"/>
      <c r="G473" s="58"/>
      <c r="H473" s="58"/>
    </row>
    <row r="474">
      <c r="C474" s="58"/>
      <c r="D474" s="58"/>
      <c r="E474" s="58"/>
      <c r="F474" s="58"/>
      <c r="G474" s="58"/>
      <c r="H474" s="58"/>
    </row>
    <row r="475">
      <c r="C475" s="58"/>
      <c r="D475" s="58"/>
      <c r="E475" s="58"/>
      <c r="F475" s="58"/>
      <c r="G475" s="58"/>
      <c r="H475" s="58"/>
    </row>
    <row r="476">
      <c r="C476" s="58"/>
      <c r="D476" s="58"/>
      <c r="E476" s="58"/>
      <c r="F476" s="58"/>
      <c r="G476" s="58"/>
      <c r="H476" s="58"/>
    </row>
    <row r="477">
      <c r="C477" s="58"/>
      <c r="D477" s="58"/>
      <c r="E477" s="58"/>
      <c r="F477" s="58"/>
      <c r="G477" s="58"/>
      <c r="H477" s="58"/>
    </row>
    <row r="478">
      <c r="C478" s="58"/>
      <c r="D478" s="58"/>
      <c r="E478" s="58"/>
      <c r="F478" s="58"/>
      <c r="G478" s="58"/>
      <c r="H478" s="58"/>
    </row>
    <row r="479">
      <c r="C479" s="58"/>
      <c r="D479" s="58"/>
      <c r="E479" s="58"/>
      <c r="F479" s="58"/>
      <c r="G479" s="58"/>
      <c r="H479" s="58"/>
    </row>
    <row r="480">
      <c r="C480" s="58"/>
      <c r="D480" s="58"/>
      <c r="E480" s="58"/>
      <c r="F480" s="58"/>
      <c r="G480" s="58"/>
      <c r="H480" s="58"/>
    </row>
    <row r="481">
      <c r="C481" s="58"/>
      <c r="D481" s="58"/>
      <c r="E481" s="58"/>
      <c r="F481" s="58"/>
      <c r="G481" s="58"/>
      <c r="H481" s="58"/>
    </row>
    <row r="482">
      <c r="C482" s="58"/>
      <c r="D482" s="58"/>
      <c r="E482" s="58"/>
      <c r="F482" s="58"/>
      <c r="G482" s="58"/>
      <c r="H482" s="58"/>
    </row>
    <row r="483">
      <c r="C483" s="58"/>
      <c r="D483" s="58"/>
      <c r="E483" s="58"/>
      <c r="F483" s="58"/>
      <c r="G483" s="58"/>
      <c r="H483" s="58"/>
    </row>
    <row r="484">
      <c r="C484" s="58"/>
      <c r="D484" s="58"/>
      <c r="E484" s="58"/>
      <c r="F484" s="58"/>
      <c r="G484" s="58"/>
      <c r="H484" s="58"/>
    </row>
    <row r="485">
      <c r="C485" s="58"/>
      <c r="D485" s="58"/>
      <c r="E485" s="58"/>
      <c r="F485" s="58"/>
      <c r="G485" s="58"/>
      <c r="H485" s="58"/>
    </row>
    <row r="486">
      <c r="C486" s="58"/>
      <c r="D486" s="58"/>
      <c r="E486" s="58"/>
      <c r="F486" s="58"/>
      <c r="G486" s="58"/>
      <c r="H486" s="58"/>
    </row>
    <row r="487">
      <c r="C487" s="58"/>
      <c r="D487" s="58"/>
      <c r="E487" s="58"/>
      <c r="F487" s="58"/>
      <c r="G487" s="58"/>
      <c r="H487" s="58"/>
    </row>
    <row r="488">
      <c r="C488" s="58"/>
      <c r="D488" s="58"/>
      <c r="E488" s="58"/>
      <c r="F488" s="58"/>
      <c r="G488" s="58"/>
      <c r="H488" s="58"/>
    </row>
    <row r="489">
      <c r="C489" s="58"/>
      <c r="D489" s="58"/>
      <c r="E489" s="58"/>
      <c r="F489" s="58"/>
      <c r="G489" s="58"/>
      <c r="H489" s="58"/>
    </row>
    <row r="490">
      <c r="C490" s="58"/>
      <c r="D490" s="58"/>
      <c r="E490" s="58"/>
      <c r="F490" s="58"/>
      <c r="G490" s="58"/>
      <c r="H490" s="58"/>
    </row>
    <row r="491">
      <c r="C491" s="58"/>
      <c r="D491" s="58"/>
      <c r="E491" s="58"/>
      <c r="F491" s="58"/>
      <c r="G491" s="58"/>
      <c r="H491" s="58"/>
    </row>
    <row r="492">
      <c r="C492" s="58"/>
      <c r="D492" s="58"/>
      <c r="E492" s="58"/>
      <c r="F492" s="58"/>
      <c r="G492" s="58"/>
      <c r="H492" s="58"/>
    </row>
    <row r="493">
      <c r="C493" s="58"/>
      <c r="D493" s="58"/>
      <c r="E493" s="58"/>
      <c r="F493" s="58"/>
      <c r="G493" s="58"/>
      <c r="H493" s="58"/>
    </row>
    <row r="494">
      <c r="C494" s="58"/>
      <c r="D494" s="58"/>
      <c r="E494" s="58"/>
      <c r="F494" s="58"/>
      <c r="G494" s="58"/>
      <c r="H494" s="58"/>
    </row>
    <row r="495">
      <c r="C495" s="58"/>
      <c r="D495" s="58"/>
      <c r="E495" s="58"/>
      <c r="F495" s="58"/>
      <c r="G495" s="58"/>
      <c r="H495" s="58"/>
    </row>
    <row r="496">
      <c r="C496" s="58"/>
      <c r="D496" s="58"/>
      <c r="E496" s="58"/>
      <c r="F496" s="58"/>
      <c r="G496" s="58"/>
      <c r="H496" s="58"/>
    </row>
    <row r="497">
      <c r="C497" s="58"/>
      <c r="D497" s="58"/>
      <c r="E497" s="58"/>
      <c r="F497" s="58"/>
      <c r="G497" s="58"/>
      <c r="H497" s="58"/>
    </row>
    <row r="498">
      <c r="C498" s="58"/>
      <c r="D498" s="58"/>
      <c r="E498" s="58"/>
      <c r="F498" s="58"/>
      <c r="G498" s="58"/>
      <c r="H498" s="58"/>
    </row>
    <row r="499">
      <c r="C499" s="58"/>
      <c r="D499" s="58"/>
      <c r="E499" s="58"/>
      <c r="F499" s="58"/>
      <c r="G499" s="58"/>
      <c r="H499" s="58"/>
    </row>
    <row r="500">
      <c r="C500" s="58"/>
      <c r="D500" s="58"/>
      <c r="E500" s="58"/>
      <c r="F500" s="58"/>
      <c r="G500" s="58"/>
      <c r="H500" s="58"/>
    </row>
    <row r="501">
      <c r="C501" s="58"/>
      <c r="D501" s="58"/>
      <c r="E501" s="58"/>
      <c r="F501" s="58"/>
      <c r="G501" s="58"/>
      <c r="H501" s="58"/>
    </row>
    <row r="502">
      <c r="C502" s="58"/>
      <c r="D502" s="58"/>
      <c r="E502" s="58"/>
      <c r="F502" s="58"/>
      <c r="G502" s="58"/>
      <c r="H502" s="58"/>
    </row>
    <row r="503">
      <c r="C503" s="58"/>
      <c r="D503" s="58"/>
      <c r="E503" s="58"/>
      <c r="F503" s="58"/>
      <c r="G503" s="58"/>
      <c r="H503" s="58"/>
    </row>
    <row r="504">
      <c r="C504" s="58"/>
      <c r="D504" s="58"/>
      <c r="E504" s="58"/>
      <c r="F504" s="58"/>
      <c r="G504" s="58"/>
      <c r="H504" s="58"/>
    </row>
    <row r="505">
      <c r="C505" s="58"/>
      <c r="D505" s="58"/>
      <c r="E505" s="58"/>
      <c r="F505" s="58"/>
      <c r="G505" s="58"/>
      <c r="H505" s="58"/>
    </row>
    <row r="506">
      <c r="C506" s="58"/>
      <c r="D506" s="58"/>
      <c r="E506" s="58"/>
      <c r="F506" s="58"/>
      <c r="G506" s="58"/>
      <c r="H506" s="58"/>
    </row>
    <row r="507">
      <c r="C507" s="58"/>
      <c r="D507" s="58"/>
      <c r="E507" s="58"/>
      <c r="F507" s="58"/>
      <c r="G507" s="58"/>
      <c r="H507" s="58"/>
    </row>
    <row r="508">
      <c r="C508" s="58"/>
      <c r="D508" s="58"/>
      <c r="E508" s="58"/>
      <c r="F508" s="58"/>
      <c r="G508" s="58"/>
      <c r="H508" s="58"/>
    </row>
    <row r="509">
      <c r="C509" s="58"/>
      <c r="D509" s="58"/>
      <c r="E509" s="58"/>
      <c r="F509" s="58"/>
      <c r="G509" s="58"/>
      <c r="H509" s="58"/>
    </row>
    <row r="510">
      <c r="C510" s="58"/>
      <c r="D510" s="58"/>
      <c r="E510" s="58"/>
      <c r="F510" s="58"/>
      <c r="G510" s="58"/>
      <c r="H510" s="58"/>
    </row>
    <row r="511">
      <c r="C511" s="58"/>
      <c r="D511" s="58"/>
      <c r="E511" s="58"/>
      <c r="F511" s="58"/>
      <c r="G511" s="58"/>
      <c r="H511" s="58"/>
    </row>
    <row r="512">
      <c r="C512" s="58"/>
      <c r="D512" s="58"/>
      <c r="E512" s="58"/>
      <c r="F512" s="58"/>
      <c r="G512" s="58"/>
      <c r="H512" s="58"/>
    </row>
    <row r="513">
      <c r="C513" s="58"/>
      <c r="D513" s="58"/>
      <c r="E513" s="58"/>
      <c r="F513" s="58"/>
      <c r="G513" s="58"/>
      <c r="H513" s="58"/>
    </row>
    <row r="514">
      <c r="C514" s="58"/>
      <c r="D514" s="58"/>
      <c r="E514" s="58"/>
      <c r="F514" s="58"/>
      <c r="G514" s="58"/>
      <c r="H514" s="58"/>
    </row>
    <row r="515">
      <c r="C515" s="58"/>
      <c r="D515" s="58"/>
      <c r="E515" s="58"/>
      <c r="F515" s="58"/>
      <c r="G515" s="58"/>
      <c r="H515" s="58"/>
    </row>
    <row r="516">
      <c r="C516" s="58"/>
      <c r="D516" s="58"/>
      <c r="E516" s="58"/>
      <c r="F516" s="58"/>
      <c r="G516" s="58"/>
      <c r="H516" s="58"/>
    </row>
    <row r="517">
      <c r="C517" s="58"/>
      <c r="D517" s="58"/>
      <c r="E517" s="58"/>
      <c r="F517" s="58"/>
      <c r="G517" s="58"/>
      <c r="H517" s="58"/>
    </row>
    <row r="518">
      <c r="C518" s="58"/>
      <c r="D518" s="58"/>
      <c r="E518" s="58"/>
      <c r="F518" s="58"/>
      <c r="G518" s="58"/>
      <c r="H518" s="58"/>
    </row>
    <row r="519">
      <c r="C519" s="58"/>
      <c r="D519" s="58"/>
      <c r="E519" s="58"/>
      <c r="F519" s="58"/>
      <c r="G519" s="58"/>
      <c r="H519" s="58"/>
    </row>
    <row r="520">
      <c r="C520" s="58"/>
      <c r="D520" s="58"/>
      <c r="E520" s="58"/>
      <c r="F520" s="58"/>
      <c r="G520" s="58"/>
      <c r="H520" s="58"/>
    </row>
    <row r="521">
      <c r="C521" s="58"/>
      <c r="D521" s="58"/>
      <c r="E521" s="58"/>
      <c r="F521" s="58"/>
      <c r="G521" s="58"/>
      <c r="H521" s="58"/>
    </row>
    <row r="522">
      <c r="C522" s="58"/>
      <c r="D522" s="58"/>
      <c r="E522" s="58"/>
      <c r="F522" s="58"/>
      <c r="G522" s="58"/>
      <c r="H522" s="58"/>
    </row>
    <row r="523">
      <c r="C523" s="58"/>
      <c r="D523" s="58"/>
      <c r="E523" s="58"/>
      <c r="F523" s="58"/>
      <c r="G523" s="58"/>
      <c r="H523" s="58"/>
    </row>
    <row r="524">
      <c r="C524" s="58"/>
      <c r="D524" s="58"/>
      <c r="E524" s="58"/>
      <c r="F524" s="58"/>
      <c r="G524" s="58"/>
      <c r="H524" s="58"/>
    </row>
    <row r="525">
      <c r="C525" s="58"/>
      <c r="D525" s="58"/>
      <c r="E525" s="58"/>
      <c r="F525" s="58"/>
      <c r="G525" s="58"/>
      <c r="H525" s="58"/>
    </row>
    <row r="526">
      <c r="C526" s="58"/>
      <c r="D526" s="58"/>
      <c r="E526" s="58"/>
      <c r="F526" s="58"/>
      <c r="G526" s="58"/>
      <c r="H526" s="58"/>
    </row>
    <row r="527">
      <c r="C527" s="58"/>
      <c r="D527" s="58"/>
      <c r="E527" s="58"/>
      <c r="F527" s="58"/>
      <c r="G527" s="58"/>
      <c r="H527" s="58"/>
    </row>
    <row r="528">
      <c r="C528" s="58"/>
      <c r="D528" s="58"/>
      <c r="E528" s="58"/>
      <c r="F528" s="58"/>
      <c r="G528" s="58"/>
      <c r="H528" s="58"/>
    </row>
    <row r="529">
      <c r="C529" s="58"/>
      <c r="D529" s="58"/>
      <c r="E529" s="58"/>
      <c r="F529" s="58"/>
      <c r="G529" s="58"/>
      <c r="H529" s="58"/>
    </row>
    <row r="530">
      <c r="C530" s="58"/>
      <c r="D530" s="58"/>
      <c r="E530" s="58"/>
      <c r="F530" s="58"/>
      <c r="G530" s="58"/>
      <c r="H530" s="58"/>
    </row>
    <row r="531">
      <c r="C531" s="58"/>
      <c r="D531" s="58"/>
      <c r="E531" s="58"/>
      <c r="F531" s="58"/>
      <c r="G531" s="58"/>
      <c r="H531" s="58"/>
    </row>
    <row r="532">
      <c r="C532" s="58"/>
      <c r="D532" s="58"/>
      <c r="E532" s="58"/>
      <c r="F532" s="58"/>
      <c r="G532" s="58"/>
      <c r="H532" s="58"/>
    </row>
    <row r="533">
      <c r="C533" s="58"/>
      <c r="D533" s="58"/>
      <c r="E533" s="58"/>
      <c r="F533" s="58"/>
      <c r="G533" s="58"/>
      <c r="H533" s="58"/>
    </row>
    <row r="534">
      <c r="C534" s="58"/>
      <c r="D534" s="58"/>
      <c r="E534" s="58"/>
      <c r="F534" s="58"/>
      <c r="G534" s="58"/>
      <c r="H534" s="58"/>
    </row>
    <row r="535">
      <c r="C535" s="58"/>
      <c r="D535" s="58"/>
      <c r="E535" s="58"/>
      <c r="F535" s="58"/>
      <c r="G535" s="58"/>
      <c r="H535" s="58"/>
    </row>
    <row r="536">
      <c r="C536" s="58"/>
      <c r="D536" s="58"/>
      <c r="E536" s="58"/>
      <c r="F536" s="58"/>
      <c r="G536" s="58"/>
      <c r="H536" s="58"/>
    </row>
    <row r="537">
      <c r="C537" s="58"/>
      <c r="D537" s="58"/>
      <c r="E537" s="58"/>
      <c r="F537" s="58"/>
      <c r="G537" s="58"/>
      <c r="H537" s="58"/>
    </row>
    <row r="538">
      <c r="C538" s="58"/>
      <c r="D538" s="58"/>
      <c r="E538" s="58"/>
      <c r="F538" s="58"/>
      <c r="G538" s="58"/>
      <c r="H538" s="58"/>
    </row>
    <row r="539">
      <c r="C539" s="58"/>
      <c r="D539" s="58"/>
      <c r="E539" s="58"/>
      <c r="F539" s="58"/>
      <c r="G539" s="58"/>
      <c r="H539" s="58"/>
    </row>
    <row r="540">
      <c r="C540" s="58"/>
      <c r="D540" s="58"/>
      <c r="E540" s="58"/>
      <c r="F540" s="58"/>
      <c r="G540" s="58"/>
      <c r="H540" s="58"/>
    </row>
    <row r="541">
      <c r="C541" s="58"/>
      <c r="D541" s="58"/>
      <c r="E541" s="58"/>
      <c r="F541" s="58"/>
      <c r="G541" s="58"/>
      <c r="H541" s="58"/>
    </row>
    <row r="542">
      <c r="C542" s="58"/>
      <c r="D542" s="58"/>
      <c r="E542" s="58"/>
      <c r="F542" s="58"/>
      <c r="G542" s="58"/>
      <c r="H542" s="58"/>
    </row>
    <row r="543">
      <c r="C543" s="58"/>
      <c r="D543" s="58"/>
      <c r="E543" s="58"/>
      <c r="F543" s="58"/>
      <c r="G543" s="58"/>
      <c r="H543" s="58"/>
    </row>
    <row r="544">
      <c r="C544" s="58"/>
      <c r="D544" s="58"/>
      <c r="E544" s="58"/>
      <c r="F544" s="58"/>
      <c r="G544" s="58"/>
      <c r="H544" s="58"/>
    </row>
    <row r="545">
      <c r="C545" s="58"/>
      <c r="D545" s="58"/>
      <c r="E545" s="58"/>
      <c r="F545" s="58"/>
      <c r="G545" s="58"/>
      <c r="H545" s="58"/>
    </row>
    <row r="546">
      <c r="C546" s="58"/>
      <c r="D546" s="58"/>
      <c r="E546" s="58"/>
      <c r="F546" s="58"/>
      <c r="G546" s="58"/>
      <c r="H546" s="58"/>
    </row>
    <row r="547">
      <c r="C547" s="58"/>
      <c r="D547" s="58"/>
      <c r="E547" s="58"/>
      <c r="F547" s="58"/>
      <c r="G547" s="58"/>
      <c r="H547" s="58"/>
    </row>
    <row r="548">
      <c r="C548" s="58"/>
      <c r="D548" s="58"/>
      <c r="E548" s="58"/>
      <c r="F548" s="58"/>
      <c r="G548" s="58"/>
      <c r="H548" s="58"/>
    </row>
    <row r="549">
      <c r="C549" s="58"/>
      <c r="D549" s="58"/>
      <c r="E549" s="58"/>
      <c r="F549" s="58"/>
      <c r="G549" s="58"/>
      <c r="H549" s="58"/>
    </row>
    <row r="550">
      <c r="C550" s="58"/>
      <c r="D550" s="58"/>
      <c r="E550" s="58"/>
      <c r="F550" s="58"/>
      <c r="G550" s="58"/>
      <c r="H550" s="58"/>
    </row>
    <row r="551">
      <c r="C551" s="58"/>
      <c r="D551" s="58"/>
      <c r="E551" s="58"/>
      <c r="F551" s="58"/>
      <c r="G551" s="58"/>
      <c r="H551" s="58"/>
    </row>
    <row r="552">
      <c r="C552" s="58"/>
      <c r="D552" s="58"/>
      <c r="E552" s="58"/>
      <c r="F552" s="58"/>
      <c r="G552" s="58"/>
      <c r="H552" s="58"/>
    </row>
    <row r="553">
      <c r="C553" s="58"/>
      <c r="D553" s="58"/>
      <c r="E553" s="58"/>
      <c r="F553" s="58"/>
      <c r="G553" s="58"/>
      <c r="H553" s="58"/>
    </row>
    <row r="554">
      <c r="C554" s="58"/>
      <c r="D554" s="58"/>
      <c r="E554" s="58"/>
      <c r="F554" s="58"/>
      <c r="G554" s="58"/>
      <c r="H554" s="58"/>
    </row>
    <row r="555">
      <c r="C555" s="58"/>
      <c r="D555" s="58"/>
      <c r="E555" s="58"/>
      <c r="F555" s="58"/>
      <c r="G555" s="58"/>
      <c r="H555" s="58"/>
    </row>
    <row r="556">
      <c r="C556" s="58"/>
      <c r="D556" s="58"/>
      <c r="E556" s="58"/>
      <c r="F556" s="58"/>
      <c r="G556" s="58"/>
      <c r="H556" s="58"/>
    </row>
    <row r="557">
      <c r="C557" s="58"/>
      <c r="D557" s="58"/>
      <c r="E557" s="58"/>
      <c r="F557" s="58"/>
      <c r="G557" s="58"/>
      <c r="H557" s="58"/>
    </row>
    <row r="558">
      <c r="C558" s="58"/>
      <c r="D558" s="58"/>
      <c r="E558" s="58"/>
      <c r="F558" s="58"/>
      <c r="G558" s="58"/>
      <c r="H558" s="58"/>
    </row>
    <row r="559">
      <c r="C559" s="58"/>
      <c r="D559" s="58"/>
      <c r="E559" s="58"/>
      <c r="F559" s="58"/>
      <c r="G559" s="58"/>
      <c r="H559" s="58"/>
    </row>
    <row r="560">
      <c r="C560" s="58"/>
      <c r="D560" s="58"/>
      <c r="E560" s="58"/>
      <c r="F560" s="58"/>
      <c r="G560" s="58"/>
      <c r="H560" s="58"/>
    </row>
    <row r="561">
      <c r="C561" s="58"/>
      <c r="D561" s="58"/>
      <c r="E561" s="58"/>
      <c r="F561" s="58"/>
      <c r="G561" s="58"/>
      <c r="H561" s="58"/>
    </row>
    <row r="562">
      <c r="C562" s="58"/>
      <c r="D562" s="58"/>
      <c r="E562" s="58"/>
      <c r="F562" s="58"/>
      <c r="G562" s="58"/>
      <c r="H562" s="58"/>
    </row>
    <row r="563">
      <c r="C563" s="58"/>
      <c r="D563" s="58"/>
      <c r="E563" s="58"/>
      <c r="F563" s="58"/>
      <c r="G563" s="58"/>
      <c r="H563" s="58"/>
    </row>
    <row r="564">
      <c r="C564" s="58"/>
      <c r="D564" s="58"/>
      <c r="E564" s="58"/>
      <c r="F564" s="58"/>
      <c r="G564" s="58"/>
      <c r="H564" s="58"/>
    </row>
    <row r="565">
      <c r="C565" s="58"/>
      <c r="D565" s="58"/>
      <c r="E565" s="58"/>
      <c r="F565" s="58"/>
      <c r="G565" s="58"/>
      <c r="H565" s="58"/>
    </row>
    <row r="566">
      <c r="C566" s="58"/>
      <c r="D566" s="58"/>
      <c r="E566" s="58"/>
      <c r="F566" s="58"/>
      <c r="G566" s="58"/>
      <c r="H566" s="58"/>
    </row>
    <row r="567">
      <c r="C567" s="58"/>
      <c r="D567" s="58"/>
      <c r="E567" s="58"/>
      <c r="F567" s="58"/>
      <c r="G567" s="58"/>
      <c r="H567" s="58"/>
    </row>
    <row r="568">
      <c r="C568" s="58"/>
      <c r="D568" s="58"/>
      <c r="E568" s="58"/>
      <c r="F568" s="58"/>
      <c r="G568" s="58"/>
      <c r="H568" s="58"/>
    </row>
    <row r="569">
      <c r="C569" s="58"/>
      <c r="D569" s="58"/>
      <c r="E569" s="58"/>
      <c r="F569" s="58"/>
      <c r="G569" s="58"/>
      <c r="H569" s="58"/>
    </row>
    <row r="570">
      <c r="C570" s="58"/>
      <c r="D570" s="58"/>
      <c r="E570" s="58"/>
      <c r="F570" s="58"/>
      <c r="G570" s="58"/>
      <c r="H570" s="58"/>
    </row>
    <row r="571">
      <c r="C571" s="58"/>
      <c r="D571" s="58"/>
      <c r="E571" s="58"/>
      <c r="F571" s="58"/>
      <c r="G571" s="58"/>
      <c r="H571" s="58"/>
    </row>
    <row r="572">
      <c r="C572" s="58"/>
      <c r="D572" s="58"/>
      <c r="E572" s="58"/>
      <c r="F572" s="58"/>
      <c r="G572" s="58"/>
      <c r="H572" s="58"/>
    </row>
    <row r="573">
      <c r="C573" s="58"/>
      <c r="D573" s="58"/>
      <c r="E573" s="58"/>
      <c r="F573" s="58"/>
      <c r="G573" s="58"/>
      <c r="H573" s="58"/>
    </row>
    <row r="574">
      <c r="C574" s="58"/>
      <c r="D574" s="58"/>
      <c r="E574" s="58"/>
      <c r="F574" s="58"/>
      <c r="G574" s="58"/>
      <c r="H574" s="58"/>
    </row>
    <row r="575">
      <c r="C575" s="58"/>
      <c r="D575" s="58"/>
      <c r="E575" s="58"/>
      <c r="F575" s="58"/>
      <c r="G575" s="58"/>
      <c r="H575" s="58"/>
    </row>
    <row r="576">
      <c r="C576" s="58"/>
      <c r="D576" s="58"/>
      <c r="E576" s="58"/>
      <c r="F576" s="58"/>
      <c r="G576" s="58"/>
      <c r="H576" s="58"/>
    </row>
    <row r="577">
      <c r="C577" s="58"/>
      <c r="D577" s="58"/>
      <c r="E577" s="58"/>
      <c r="F577" s="58"/>
      <c r="G577" s="58"/>
      <c r="H577" s="58"/>
    </row>
    <row r="578">
      <c r="C578" s="58"/>
      <c r="D578" s="58"/>
      <c r="E578" s="58"/>
      <c r="F578" s="58"/>
      <c r="G578" s="58"/>
      <c r="H578" s="58"/>
    </row>
    <row r="579">
      <c r="C579" s="58"/>
      <c r="D579" s="58"/>
      <c r="E579" s="58"/>
      <c r="F579" s="58"/>
      <c r="G579" s="58"/>
      <c r="H579" s="58"/>
    </row>
    <row r="580">
      <c r="C580" s="58"/>
      <c r="D580" s="58"/>
      <c r="E580" s="58"/>
      <c r="F580" s="58"/>
      <c r="G580" s="58"/>
      <c r="H580" s="58"/>
    </row>
    <row r="581">
      <c r="C581" s="58"/>
      <c r="D581" s="58"/>
      <c r="E581" s="58"/>
      <c r="F581" s="58"/>
      <c r="G581" s="58"/>
      <c r="H581" s="58"/>
    </row>
    <row r="582">
      <c r="C582" s="58"/>
      <c r="D582" s="58"/>
      <c r="E582" s="58"/>
      <c r="F582" s="58"/>
      <c r="G582" s="58"/>
      <c r="H582" s="58"/>
    </row>
    <row r="583">
      <c r="C583" s="58"/>
      <c r="D583" s="58"/>
      <c r="E583" s="58"/>
      <c r="F583" s="58"/>
      <c r="G583" s="58"/>
      <c r="H583" s="58"/>
    </row>
    <row r="584">
      <c r="C584" s="58"/>
      <c r="D584" s="58"/>
      <c r="E584" s="58"/>
      <c r="F584" s="58"/>
      <c r="G584" s="58"/>
      <c r="H584" s="58"/>
    </row>
    <row r="585">
      <c r="C585" s="58"/>
      <c r="D585" s="58"/>
      <c r="E585" s="58"/>
      <c r="F585" s="58"/>
      <c r="G585" s="58"/>
      <c r="H585" s="58"/>
    </row>
    <row r="586">
      <c r="C586" s="58"/>
      <c r="D586" s="58"/>
      <c r="E586" s="58"/>
      <c r="F586" s="58"/>
      <c r="G586" s="58"/>
      <c r="H586" s="58"/>
    </row>
    <row r="587">
      <c r="C587" s="58"/>
      <c r="D587" s="58"/>
      <c r="E587" s="58"/>
      <c r="F587" s="58"/>
      <c r="G587" s="58"/>
      <c r="H587" s="58"/>
    </row>
    <row r="588">
      <c r="C588" s="58"/>
      <c r="D588" s="58"/>
      <c r="E588" s="58"/>
      <c r="F588" s="58"/>
      <c r="G588" s="58"/>
      <c r="H588" s="58"/>
    </row>
    <row r="589">
      <c r="C589" s="58"/>
      <c r="D589" s="58"/>
      <c r="E589" s="58"/>
      <c r="F589" s="58"/>
      <c r="G589" s="58"/>
      <c r="H589" s="58"/>
    </row>
    <row r="590">
      <c r="C590" s="58"/>
      <c r="D590" s="58"/>
      <c r="E590" s="58"/>
      <c r="F590" s="58"/>
      <c r="G590" s="58"/>
      <c r="H590" s="58"/>
    </row>
    <row r="591">
      <c r="C591" s="58"/>
      <c r="D591" s="58"/>
      <c r="E591" s="58"/>
      <c r="F591" s="58"/>
      <c r="G591" s="58"/>
      <c r="H591" s="58"/>
    </row>
    <row r="592">
      <c r="C592" s="58"/>
      <c r="D592" s="58"/>
      <c r="E592" s="58"/>
      <c r="F592" s="58"/>
      <c r="G592" s="58"/>
      <c r="H592" s="58"/>
    </row>
    <row r="593">
      <c r="C593" s="58"/>
      <c r="D593" s="58"/>
      <c r="E593" s="58"/>
      <c r="F593" s="58"/>
      <c r="G593" s="58"/>
      <c r="H593" s="58"/>
    </row>
    <row r="594">
      <c r="C594" s="58"/>
      <c r="D594" s="58"/>
      <c r="E594" s="58"/>
      <c r="F594" s="58"/>
      <c r="G594" s="58"/>
      <c r="H594" s="58"/>
    </row>
    <row r="595">
      <c r="C595" s="58"/>
      <c r="D595" s="58"/>
      <c r="E595" s="58"/>
      <c r="F595" s="58"/>
      <c r="G595" s="58"/>
      <c r="H595" s="58"/>
    </row>
    <row r="596">
      <c r="C596" s="58"/>
      <c r="D596" s="58"/>
      <c r="E596" s="58"/>
      <c r="F596" s="58"/>
      <c r="G596" s="58"/>
      <c r="H596" s="58"/>
    </row>
    <row r="597">
      <c r="C597" s="58"/>
      <c r="D597" s="58"/>
      <c r="E597" s="58"/>
      <c r="F597" s="58"/>
      <c r="G597" s="58"/>
      <c r="H597" s="58"/>
    </row>
    <row r="598">
      <c r="C598" s="58"/>
      <c r="D598" s="58"/>
      <c r="E598" s="58"/>
      <c r="F598" s="58"/>
      <c r="G598" s="58"/>
      <c r="H598" s="58"/>
    </row>
    <row r="599">
      <c r="C599" s="58"/>
      <c r="D599" s="58"/>
      <c r="E599" s="58"/>
      <c r="F599" s="58"/>
      <c r="G599" s="58"/>
      <c r="H599" s="58"/>
    </row>
    <row r="600">
      <c r="C600" s="58"/>
      <c r="D600" s="58"/>
      <c r="E600" s="58"/>
      <c r="F600" s="58"/>
      <c r="G600" s="58"/>
      <c r="H600" s="58"/>
    </row>
    <row r="601">
      <c r="C601" s="58"/>
      <c r="D601" s="58"/>
      <c r="E601" s="58"/>
      <c r="F601" s="58"/>
      <c r="G601" s="58"/>
      <c r="H601" s="58"/>
    </row>
    <row r="602">
      <c r="C602" s="58"/>
      <c r="D602" s="58"/>
      <c r="E602" s="58"/>
      <c r="F602" s="58"/>
      <c r="G602" s="58"/>
      <c r="H602" s="58"/>
    </row>
    <row r="603">
      <c r="C603" s="58"/>
      <c r="D603" s="58"/>
      <c r="E603" s="58"/>
      <c r="F603" s="58"/>
      <c r="G603" s="58"/>
      <c r="H603" s="58"/>
    </row>
    <row r="604">
      <c r="C604" s="58"/>
      <c r="D604" s="58"/>
      <c r="E604" s="58"/>
      <c r="F604" s="58"/>
      <c r="G604" s="58"/>
      <c r="H604" s="58"/>
    </row>
    <row r="605">
      <c r="C605" s="58"/>
      <c r="D605" s="58"/>
      <c r="E605" s="58"/>
      <c r="F605" s="58"/>
      <c r="G605" s="58"/>
      <c r="H605" s="58"/>
    </row>
    <row r="606">
      <c r="C606" s="58"/>
      <c r="D606" s="58"/>
      <c r="E606" s="58"/>
      <c r="F606" s="58"/>
      <c r="G606" s="58"/>
      <c r="H606" s="58"/>
    </row>
    <row r="607">
      <c r="C607" s="58"/>
      <c r="D607" s="58"/>
      <c r="E607" s="58"/>
      <c r="F607" s="58"/>
      <c r="G607" s="58"/>
      <c r="H607" s="58"/>
    </row>
    <row r="608">
      <c r="C608" s="58"/>
      <c r="D608" s="58"/>
      <c r="E608" s="58"/>
      <c r="F608" s="58"/>
      <c r="G608" s="58"/>
      <c r="H608" s="58"/>
    </row>
    <row r="609">
      <c r="C609" s="58"/>
      <c r="D609" s="58"/>
      <c r="E609" s="58"/>
      <c r="F609" s="58"/>
      <c r="G609" s="58"/>
      <c r="H609" s="58"/>
    </row>
    <row r="610">
      <c r="C610" s="58"/>
      <c r="D610" s="58"/>
      <c r="E610" s="58"/>
      <c r="F610" s="58"/>
      <c r="G610" s="58"/>
      <c r="H610" s="58"/>
    </row>
    <row r="611">
      <c r="C611" s="58"/>
      <c r="D611" s="58"/>
      <c r="E611" s="58"/>
      <c r="F611" s="58"/>
      <c r="G611" s="58"/>
      <c r="H611" s="58"/>
    </row>
    <row r="612">
      <c r="C612" s="58"/>
      <c r="D612" s="58"/>
      <c r="E612" s="58"/>
      <c r="F612" s="58"/>
      <c r="G612" s="58"/>
      <c r="H612" s="58"/>
    </row>
    <row r="613">
      <c r="C613" s="58"/>
      <c r="D613" s="58"/>
      <c r="E613" s="58"/>
      <c r="F613" s="58"/>
      <c r="G613" s="58"/>
      <c r="H613" s="58"/>
    </row>
    <row r="614">
      <c r="C614" s="58"/>
      <c r="D614" s="58"/>
      <c r="E614" s="58"/>
      <c r="F614" s="58"/>
      <c r="G614" s="58"/>
      <c r="H614" s="58"/>
    </row>
    <row r="615">
      <c r="C615" s="58"/>
      <c r="D615" s="58"/>
      <c r="E615" s="58"/>
      <c r="F615" s="58"/>
      <c r="G615" s="58"/>
      <c r="H615" s="58"/>
    </row>
    <row r="616">
      <c r="C616" s="58"/>
      <c r="D616" s="58"/>
      <c r="E616" s="58"/>
      <c r="F616" s="58"/>
      <c r="G616" s="58"/>
      <c r="H616" s="58"/>
    </row>
    <row r="617">
      <c r="C617" s="58"/>
      <c r="D617" s="58"/>
      <c r="E617" s="58"/>
      <c r="F617" s="58"/>
      <c r="G617" s="58"/>
      <c r="H617" s="58"/>
    </row>
    <row r="618">
      <c r="C618" s="58"/>
      <c r="D618" s="58"/>
      <c r="E618" s="58"/>
      <c r="F618" s="58"/>
      <c r="G618" s="58"/>
      <c r="H618" s="58"/>
    </row>
    <row r="619">
      <c r="C619" s="58"/>
      <c r="D619" s="58"/>
      <c r="E619" s="58"/>
      <c r="F619" s="58"/>
      <c r="G619" s="58"/>
      <c r="H619" s="58"/>
    </row>
    <row r="620">
      <c r="C620" s="58"/>
      <c r="D620" s="58"/>
      <c r="E620" s="58"/>
      <c r="F620" s="58"/>
      <c r="G620" s="58"/>
      <c r="H620" s="58"/>
    </row>
    <row r="621">
      <c r="C621" s="58"/>
      <c r="D621" s="58"/>
      <c r="E621" s="58"/>
      <c r="F621" s="58"/>
      <c r="G621" s="58"/>
      <c r="H621" s="58"/>
    </row>
    <row r="622">
      <c r="C622" s="58"/>
      <c r="D622" s="58"/>
      <c r="E622" s="58"/>
      <c r="F622" s="58"/>
      <c r="G622" s="58"/>
      <c r="H622" s="58"/>
    </row>
    <row r="623">
      <c r="C623" s="58"/>
      <c r="D623" s="58"/>
      <c r="E623" s="58"/>
      <c r="F623" s="58"/>
      <c r="G623" s="58"/>
      <c r="H623" s="58"/>
    </row>
    <row r="624">
      <c r="C624" s="58"/>
      <c r="D624" s="58"/>
      <c r="E624" s="58"/>
      <c r="F624" s="58"/>
      <c r="G624" s="58"/>
      <c r="H624" s="58"/>
    </row>
    <row r="625">
      <c r="C625" s="58"/>
      <c r="D625" s="58"/>
      <c r="E625" s="58"/>
      <c r="F625" s="58"/>
      <c r="G625" s="58"/>
      <c r="H625" s="58"/>
    </row>
    <row r="626">
      <c r="C626" s="58"/>
      <c r="D626" s="58"/>
      <c r="E626" s="58"/>
      <c r="F626" s="58"/>
      <c r="G626" s="58"/>
      <c r="H626" s="58"/>
    </row>
    <row r="627">
      <c r="C627" s="58"/>
      <c r="D627" s="58"/>
      <c r="E627" s="58"/>
      <c r="F627" s="58"/>
      <c r="G627" s="58"/>
      <c r="H627" s="58"/>
    </row>
    <row r="628">
      <c r="C628" s="58"/>
      <c r="D628" s="58"/>
      <c r="E628" s="58"/>
      <c r="F628" s="58"/>
      <c r="G628" s="58"/>
      <c r="H628" s="58"/>
    </row>
    <row r="629">
      <c r="C629" s="58"/>
      <c r="D629" s="58"/>
      <c r="E629" s="58"/>
      <c r="F629" s="58"/>
      <c r="G629" s="58"/>
      <c r="H629" s="58"/>
    </row>
    <row r="630">
      <c r="C630" s="58"/>
      <c r="D630" s="58"/>
      <c r="E630" s="58"/>
      <c r="F630" s="58"/>
      <c r="G630" s="58"/>
      <c r="H630" s="58"/>
    </row>
    <row r="631">
      <c r="C631" s="58"/>
      <c r="D631" s="58"/>
      <c r="E631" s="58"/>
      <c r="F631" s="58"/>
      <c r="G631" s="58"/>
      <c r="H631" s="58"/>
    </row>
    <row r="632">
      <c r="C632" s="58"/>
      <c r="D632" s="58"/>
      <c r="E632" s="58"/>
      <c r="F632" s="58"/>
      <c r="G632" s="58"/>
      <c r="H632" s="58"/>
    </row>
    <row r="633">
      <c r="C633" s="58"/>
      <c r="D633" s="58"/>
      <c r="E633" s="58"/>
      <c r="F633" s="58"/>
      <c r="G633" s="58"/>
      <c r="H633" s="58"/>
    </row>
    <row r="634">
      <c r="C634" s="58"/>
      <c r="D634" s="58"/>
      <c r="E634" s="58"/>
      <c r="F634" s="58"/>
      <c r="G634" s="58"/>
      <c r="H634" s="58"/>
    </row>
    <row r="635">
      <c r="C635" s="58"/>
      <c r="D635" s="58"/>
      <c r="E635" s="58"/>
      <c r="F635" s="58"/>
      <c r="G635" s="58"/>
      <c r="H635" s="58"/>
    </row>
    <row r="636">
      <c r="C636" s="58"/>
      <c r="D636" s="58"/>
      <c r="E636" s="58"/>
      <c r="F636" s="58"/>
      <c r="G636" s="58"/>
      <c r="H636" s="58"/>
    </row>
    <row r="637">
      <c r="C637" s="58"/>
      <c r="D637" s="58"/>
      <c r="E637" s="58"/>
      <c r="F637" s="58"/>
      <c r="G637" s="58"/>
      <c r="H637" s="58"/>
    </row>
    <row r="638">
      <c r="C638" s="58"/>
      <c r="D638" s="58"/>
      <c r="E638" s="58"/>
      <c r="F638" s="58"/>
      <c r="G638" s="58"/>
      <c r="H638" s="58"/>
    </row>
    <row r="639">
      <c r="C639" s="58"/>
      <c r="D639" s="58"/>
      <c r="E639" s="58"/>
      <c r="F639" s="58"/>
      <c r="G639" s="58"/>
      <c r="H639" s="58"/>
    </row>
    <row r="640">
      <c r="C640" s="58"/>
      <c r="D640" s="58"/>
      <c r="E640" s="58"/>
      <c r="F640" s="58"/>
      <c r="G640" s="58"/>
      <c r="H640" s="58"/>
    </row>
    <row r="641">
      <c r="C641" s="58"/>
      <c r="D641" s="58"/>
      <c r="E641" s="58"/>
      <c r="F641" s="58"/>
      <c r="G641" s="58"/>
      <c r="H641" s="58"/>
    </row>
    <row r="642">
      <c r="C642" s="58"/>
      <c r="D642" s="58"/>
      <c r="E642" s="58"/>
      <c r="F642" s="58"/>
      <c r="G642" s="58"/>
      <c r="H642" s="58"/>
    </row>
    <row r="643">
      <c r="C643" s="58"/>
      <c r="D643" s="58"/>
      <c r="E643" s="58"/>
      <c r="F643" s="58"/>
      <c r="G643" s="58"/>
      <c r="H643" s="58"/>
    </row>
    <row r="644">
      <c r="C644" s="58"/>
      <c r="D644" s="58"/>
      <c r="E644" s="58"/>
      <c r="F644" s="58"/>
      <c r="G644" s="58"/>
      <c r="H644" s="58"/>
    </row>
    <row r="645">
      <c r="C645" s="58"/>
      <c r="D645" s="58"/>
      <c r="E645" s="58"/>
      <c r="F645" s="58"/>
      <c r="G645" s="58"/>
      <c r="H645" s="58"/>
    </row>
    <row r="646">
      <c r="C646" s="58"/>
      <c r="D646" s="58"/>
      <c r="E646" s="58"/>
      <c r="F646" s="58"/>
      <c r="G646" s="58"/>
      <c r="H646" s="58"/>
    </row>
    <row r="647">
      <c r="C647" s="58"/>
      <c r="D647" s="58"/>
      <c r="E647" s="58"/>
      <c r="F647" s="58"/>
      <c r="G647" s="58"/>
      <c r="H647" s="58"/>
    </row>
    <row r="648">
      <c r="C648" s="58"/>
      <c r="D648" s="58"/>
      <c r="E648" s="58"/>
      <c r="F648" s="58"/>
      <c r="G648" s="58"/>
      <c r="H648" s="58"/>
    </row>
    <row r="649">
      <c r="C649" s="58"/>
      <c r="D649" s="58"/>
      <c r="E649" s="58"/>
      <c r="F649" s="58"/>
      <c r="G649" s="58"/>
      <c r="H649" s="58"/>
    </row>
    <row r="650">
      <c r="C650" s="58"/>
      <c r="D650" s="58"/>
      <c r="E650" s="58"/>
      <c r="F650" s="58"/>
      <c r="G650" s="58"/>
      <c r="H650" s="58"/>
    </row>
    <row r="651">
      <c r="C651" s="58"/>
      <c r="D651" s="58"/>
      <c r="E651" s="58"/>
      <c r="F651" s="58"/>
      <c r="G651" s="58"/>
      <c r="H651" s="58"/>
    </row>
    <row r="652">
      <c r="C652" s="58"/>
      <c r="D652" s="58"/>
      <c r="E652" s="58"/>
      <c r="F652" s="58"/>
      <c r="G652" s="58"/>
      <c r="H652" s="58"/>
    </row>
    <row r="653">
      <c r="C653" s="58"/>
      <c r="D653" s="58"/>
      <c r="E653" s="58"/>
      <c r="F653" s="58"/>
      <c r="G653" s="58"/>
      <c r="H653" s="58"/>
    </row>
    <row r="654">
      <c r="C654" s="58"/>
      <c r="D654" s="58"/>
      <c r="E654" s="58"/>
      <c r="F654" s="58"/>
      <c r="G654" s="58"/>
      <c r="H654" s="58"/>
    </row>
    <row r="655">
      <c r="C655" s="58"/>
      <c r="D655" s="58"/>
      <c r="E655" s="58"/>
      <c r="F655" s="58"/>
      <c r="G655" s="58"/>
      <c r="H655" s="58"/>
    </row>
    <row r="656">
      <c r="C656" s="58"/>
      <c r="D656" s="58"/>
      <c r="E656" s="58"/>
      <c r="F656" s="58"/>
      <c r="G656" s="58"/>
      <c r="H656" s="58"/>
    </row>
    <row r="657">
      <c r="C657" s="58"/>
      <c r="D657" s="58"/>
      <c r="E657" s="58"/>
      <c r="F657" s="58"/>
      <c r="G657" s="58"/>
      <c r="H657" s="58"/>
    </row>
    <row r="658">
      <c r="C658" s="58"/>
      <c r="D658" s="58"/>
      <c r="E658" s="58"/>
      <c r="F658" s="58"/>
      <c r="G658" s="58"/>
      <c r="H658" s="58"/>
    </row>
    <row r="659">
      <c r="C659" s="58"/>
      <c r="D659" s="58"/>
      <c r="E659" s="58"/>
      <c r="F659" s="58"/>
      <c r="G659" s="58"/>
      <c r="H659" s="58"/>
    </row>
    <row r="660">
      <c r="C660" s="58"/>
      <c r="D660" s="58"/>
      <c r="E660" s="58"/>
      <c r="F660" s="58"/>
      <c r="G660" s="58"/>
      <c r="H660" s="58"/>
    </row>
    <row r="661">
      <c r="C661" s="58"/>
      <c r="D661" s="58"/>
      <c r="E661" s="58"/>
      <c r="F661" s="58"/>
      <c r="G661" s="58"/>
      <c r="H661" s="58"/>
    </row>
    <row r="662">
      <c r="C662" s="58"/>
      <c r="D662" s="58"/>
      <c r="E662" s="58"/>
      <c r="F662" s="58"/>
      <c r="G662" s="58"/>
      <c r="H662" s="58"/>
    </row>
    <row r="663">
      <c r="C663" s="58"/>
      <c r="D663" s="58"/>
      <c r="E663" s="58"/>
      <c r="F663" s="58"/>
      <c r="G663" s="58"/>
      <c r="H663" s="58"/>
    </row>
    <row r="664">
      <c r="C664" s="58"/>
      <c r="D664" s="58"/>
      <c r="E664" s="58"/>
      <c r="F664" s="58"/>
      <c r="G664" s="58"/>
      <c r="H664" s="58"/>
    </row>
    <row r="665">
      <c r="C665" s="58"/>
      <c r="D665" s="58"/>
      <c r="E665" s="58"/>
      <c r="F665" s="58"/>
      <c r="G665" s="58"/>
      <c r="H665" s="58"/>
    </row>
    <row r="666">
      <c r="C666" s="58"/>
      <c r="D666" s="58"/>
      <c r="E666" s="58"/>
      <c r="F666" s="58"/>
      <c r="G666" s="58"/>
      <c r="H666" s="58"/>
    </row>
    <row r="667">
      <c r="C667" s="58"/>
      <c r="D667" s="58"/>
      <c r="E667" s="58"/>
      <c r="F667" s="58"/>
      <c r="G667" s="58"/>
      <c r="H667" s="58"/>
    </row>
    <row r="668">
      <c r="C668" s="58"/>
      <c r="D668" s="58"/>
      <c r="E668" s="58"/>
      <c r="F668" s="58"/>
      <c r="G668" s="58"/>
      <c r="H668" s="58"/>
    </row>
    <row r="669">
      <c r="C669" s="58"/>
      <c r="D669" s="58"/>
      <c r="E669" s="58"/>
      <c r="F669" s="58"/>
      <c r="G669" s="58"/>
      <c r="H669" s="58"/>
    </row>
    <row r="670">
      <c r="C670" s="58"/>
      <c r="D670" s="58"/>
      <c r="E670" s="58"/>
      <c r="F670" s="58"/>
      <c r="G670" s="58"/>
      <c r="H670" s="58"/>
    </row>
    <row r="671">
      <c r="C671" s="58"/>
      <c r="D671" s="58"/>
      <c r="E671" s="58"/>
      <c r="F671" s="58"/>
      <c r="G671" s="58"/>
      <c r="H671" s="58"/>
    </row>
    <row r="672">
      <c r="C672" s="58"/>
      <c r="D672" s="58"/>
      <c r="E672" s="58"/>
      <c r="F672" s="58"/>
      <c r="G672" s="58"/>
      <c r="H672" s="58"/>
    </row>
    <row r="673">
      <c r="C673" s="58"/>
      <c r="D673" s="58"/>
      <c r="E673" s="58"/>
      <c r="F673" s="58"/>
      <c r="G673" s="58"/>
      <c r="H673" s="58"/>
    </row>
    <row r="674">
      <c r="C674" s="58"/>
      <c r="D674" s="58"/>
      <c r="E674" s="58"/>
      <c r="F674" s="58"/>
      <c r="G674" s="58"/>
      <c r="H674" s="58"/>
    </row>
    <row r="675">
      <c r="C675" s="58"/>
      <c r="D675" s="58"/>
      <c r="E675" s="58"/>
      <c r="F675" s="58"/>
      <c r="G675" s="58"/>
      <c r="H675" s="58"/>
    </row>
    <row r="676">
      <c r="C676" s="58"/>
      <c r="D676" s="58"/>
      <c r="E676" s="58"/>
      <c r="F676" s="58"/>
      <c r="G676" s="58"/>
      <c r="H676" s="58"/>
    </row>
    <row r="677">
      <c r="C677" s="58"/>
      <c r="D677" s="58"/>
      <c r="E677" s="58"/>
      <c r="F677" s="58"/>
      <c r="G677" s="58"/>
      <c r="H677" s="58"/>
    </row>
    <row r="678">
      <c r="C678" s="58"/>
      <c r="D678" s="58"/>
      <c r="E678" s="58"/>
      <c r="F678" s="58"/>
      <c r="G678" s="58"/>
      <c r="H678" s="58"/>
    </row>
    <row r="679">
      <c r="C679" s="58"/>
      <c r="D679" s="58"/>
      <c r="E679" s="58"/>
      <c r="F679" s="58"/>
      <c r="G679" s="58"/>
      <c r="H679" s="58"/>
    </row>
    <row r="680">
      <c r="C680" s="58"/>
      <c r="D680" s="58"/>
      <c r="E680" s="58"/>
      <c r="F680" s="58"/>
      <c r="G680" s="58"/>
      <c r="H680" s="58"/>
    </row>
    <row r="681">
      <c r="C681" s="58"/>
      <c r="D681" s="58"/>
      <c r="E681" s="58"/>
      <c r="F681" s="58"/>
      <c r="G681" s="58"/>
      <c r="H681" s="58"/>
    </row>
    <row r="682">
      <c r="C682" s="58"/>
      <c r="D682" s="58"/>
      <c r="E682" s="58"/>
      <c r="F682" s="58"/>
      <c r="G682" s="58"/>
      <c r="H682" s="58"/>
    </row>
    <row r="683">
      <c r="C683" s="58"/>
      <c r="D683" s="58"/>
      <c r="E683" s="58"/>
      <c r="F683" s="58"/>
      <c r="G683" s="58"/>
      <c r="H683" s="58"/>
    </row>
    <row r="684">
      <c r="C684" s="58"/>
      <c r="D684" s="58"/>
      <c r="E684" s="58"/>
      <c r="F684" s="58"/>
      <c r="G684" s="58"/>
      <c r="H684" s="58"/>
    </row>
    <row r="685">
      <c r="C685" s="58"/>
      <c r="D685" s="58"/>
      <c r="E685" s="58"/>
      <c r="F685" s="58"/>
      <c r="G685" s="58"/>
      <c r="H685" s="58"/>
    </row>
    <row r="686">
      <c r="C686" s="58"/>
      <c r="D686" s="58"/>
      <c r="E686" s="58"/>
      <c r="F686" s="58"/>
      <c r="G686" s="58"/>
      <c r="H686" s="58"/>
    </row>
    <row r="687">
      <c r="C687" s="58"/>
      <c r="D687" s="58"/>
      <c r="E687" s="58"/>
      <c r="F687" s="58"/>
      <c r="G687" s="58"/>
      <c r="H687" s="58"/>
    </row>
    <row r="688">
      <c r="C688" s="58"/>
      <c r="D688" s="58"/>
      <c r="E688" s="58"/>
      <c r="F688" s="58"/>
      <c r="G688" s="58"/>
      <c r="H688" s="58"/>
    </row>
    <row r="689">
      <c r="C689" s="58"/>
      <c r="D689" s="58"/>
      <c r="E689" s="58"/>
      <c r="F689" s="58"/>
      <c r="G689" s="58"/>
      <c r="H689" s="58"/>
    </row>
    <row r="690">
      <c r="C690" s="58"/>
      <c r="D690" s="58"/>
      <c r="E690" s="58"/>
      <c r="F690" s="58"/>
      <c r="G690" s="58"/>
      <c r="H690" s="58"/>
    </row>
    <row r="691">
      <c r="C691" s="58"/>
      <c r="D691" s="58"/>
      <c r="E691" s="58"/>
      <c r="F691" s="58"/>
      <c r="G691" s="58"/>
      <c r="H691" s="58"/>
    </row>
    <row r="692">
      <c r="C692" s="58"/>
      <c r="D692" s="58"/>
      <c r="E692" s="58"/>
      <c r="F692" s="58"/>
      <c r="G692" s="58"/>
      <c r="H692" s="58"/>
    </row>
    <row r="693">
      <c r="C693" s="58"/>
      <c r="D693" s="58"/>
      <c r="E693" s="58"/>
      <c r="F693" s="58"/>
      <c r="G693" s="58"/>
      <c r="H693" s="58"/>
    </row>
    <row r="694">
      <c r="C694" s="58"/>
      <c r="D694" s="58"/>
      <c r="E694" s="58"/>
      <c r="F694" s="58"/>
      <c r="G694" s="58"/>
      <c r="H694" s="58"/>
    </row>
    <row r="695">
      <c r="C695" s="58"/>
      <c r="D695" s="58"/>
      <c r="E695" s="58"/>
      <c r="F695" s="58"/>
      <c r="G695" s="58"/>
      <c r="H695" s="58"/>
    </row>
    <row r="696">
      <c r="C696" s="58"/>
      <c r="D696" s="58"/>
      <c r="E696" s="58"/>
      <c r="F696" s="58"/>
      <c r="G696" s="58"/>
      <c r="H696" s="58"/>
    </row>
    <row r="697">
      <c r="C697" s="58"/>
      <c r="D697" s="58"/>
      <c r="E697" s="58"/>
      <c r="F697" s="58"/>
      <c r="G697" s="58"/>
      <c r="H697" s="58"/>
    </row>
    <row r="698">
      <c r="C698" s="58"/>
      <c r="D698" s="58"/>
      <c r="E698" s="58"/>
      <c r="F698" s="58"/>
      <c r="G698" s="58"/>
      <c r="H698" s="58"/>
    </row>
    <row r="699">
      <c r="C699" s="58"/>
      <c r="D699" s="58"/>
      <c r="E699" s="58"/>
      <c r="F699" s="58"/>
      <c r="G699" s="58"/>
      <c r="H699" s="58"/>
    </row>
    <row r="700">
      <c r="C700" s="58"/>
      <c r="D700" s="58"/>
      <c r="E700" s="58"/>
      <c r="F700" s="58"/>
      <c r="G700" s="58"/>
      <c r="H700" s="58"/>
    </row>
    <row r="701">
      <c r="C701" s="58"/>
      <c r="D701" s="58"/>
      <c r="E701" s="58"/>
      <c r="F701" s="58"/>
      <c r="G701" s="58"/>
      <c r="H701" s="58"/>
    </row>
    <row r="702">
      <c r="C702" s="58"/>
      <c r="D702" s="58"/>
      <c r="E702" s="58"/>
      <c r="F702" s="58"/>
      <c r="G702" s="58"/>
      <c r="H702" s="58"/>
    </row>
    <row r="703">
      <c r="C703" s="58"/>
      <c r="D703" s="58"/>
      <c r="E703" s="58"/>
      <c r="F703" s="58"/>
      <c r="G703" s="58"/>
      <c r="H703" s="58"/>
    </row>
    <row r="704">
      <c r="C704" s="58"/>
      <c r="D704" s="58"/>
      <c r="E704" s="58"/>
      <c r="F704" s="58"/>
      <c r="G704" s="58"/>
      <c r="H704" s="58"/>
    </row>
    <row r="705">
      <c r="C705" s="58"/>
      <c r="D705" s="58"/>
      <c r="E705" s="58"/>
      <c r="F705" s="58"/>
      <c r="G705" s="58"/>
      <c r="H705" s="58"/>
    </row>
    <row r="706">
      <c r="C706" s="58"/>
      <c r="D706" s="58"/>
      <c r="E706" s="58"/>
      <c r="F706" s="58"/>
      <c r="G706" s="58"/>
      <c r="H706" s="58"/>
    </row>
    <row r="707">
      <c r="C707" s="58"/>
      <c r="D707" s="58"/>
      <c r="E707" s="58"/>
      <c r="F707" s="58"/>
      <c r="G707" s="58"/>
      <c r="H707" s="58"/>
    </row>
    <row r="708">
      <c r="C708" s="58"/>
      <c r="D708" s="58"/>
      <c r="E708" s="58"/>
      <c r="F708" s="58"/>
      <c r="G708" s="58"/>
      <c r="H708" s="58"/>
    </row>
    <row r="709">
      <c r="C709" s="58"/>
      <c r="D709" s="58"/>
      <c r="E709" s="58"/>
      <c r="F709" s="58"/>
      <c r="G709" s="58"/>
      <c r="H709" s="58"/>
    </row>
    <row r="710">
      <c r="C710" s="58"/>
      <c r="D710" s="58"/>
      <c r="E710" s="58"/>
      <c r="F710" s="58"/>
      <c r="G710" s="58"/>
      <c r="H710" s="58"/>
    </row>
    <row r="711">
      <c r="C711" s="58"/>
      <c r="D711" s="58"/>
      <c r="E711" s="58"/>
      <c r="F711" s="58"/>
      <c r="G711" s="58"/>
      <c r="H711" s="58"/>
    </row>
    <row r="712">
      <c r="C712" s="58"/>
      <c r="D712" s="58"/>
      <c r="E712" s="58"/>
      <c r="F712" s="58"/>
      <c r="G712" s="58"/>
      <c r="H712" s="58"/>
    </row>
    <row r="713">
      <c r="C713" s="58"/>
      <c r="D713" s="58"/>
      <c r="E713" s="58"/>
      <c r="F713" s="58"/>
      <c r="G713" s="58"/>
      <c r="H713" s="58"/>
    </row>
    <row r="714">
      <c r="C714" s="58"/>
      <c r="D714" s="58"/>
      <c r="E714" s="58"/>
      <c r="F714" s="58"/>
      <c r="G714" s="58"/>
      <c r="H714" s="58"/>
    </row>
    <row r="715">
      <c r="C715" s="58"/>
      <c r="D715" s="58"/>
      <c r="E715" s="58"/>
      <c r="F715" s="58"/>
      <c r="G715" s="58"/>
      <c r="H715" s="58"/>
    </row>
    <row r="716">
      <c r="C716" s="58"/>
      <c r="D716" s="58"/>
      <c r="E716" s="58"/>
      <c r="F716" s="58"/>
      <c r="G716" s="58"/>
      <c r="H716" s="58"/>
    </row>
    <row r="717">
      <c r="C717" s="58"/>
      <c r="D717" s="58"/>
      <c r="E717" s="58"/>
      <c r="F717" s="58"/>
      <c r="G717" s="58"/>
      <c r="H717" s="58"/>
    </row>
    <row r="718">
      <c r="C718" s="58"/>
      <c r="D718" s="58"/>
      <c r="E718" s="58"/>
      <c r="F718" s="58"/>
      <c r="G718" s="58"/>
      <c r="H718" s="58"/>
    </row>
    <row r="719">
      <c r="C719" s="58"/>
      <c r="D719" s="58"/>
      <c r="E719" s="58"/>
      <c r="F719" s="58"/>
      <c r="G719" s="58"/>
      <c r="H719" s="58"/>
    </row>
    <row r="720">
      <c r="C720" s="58"/>
      <c r="D720" s="58"/>
      <c r="E720" s="58"/>
      <c r="F720" s="58"/>
      <c r="G720" s="58"/>
      <c r="H720" s="58"/>
    </row>
    <row r="721">
      <c r="C721" s="58"/>
      <c r="D721" s="58"/>
      <c r="E721" s="58"/>
      <c r="F721" s="58"/>
      <c r="G721" s="58"/>
      <c r="H721" s="58"/>
    </row>
    <row r="722">
      <c r="C722" s="58"/>
      <c r="D722" s="58"/>
      <c r="E722" s="58"/>
      <c r="F722" s="58"/>
      <c r="G722" s="58"/>
      <c r="H722" s="58"/>
    </row>
    <row r="723">
      <c r="C723" s="58"/>
      <c r="D723" s="58"/>
      <c r="E723" s="58"/>
      <c r="F723" s="58"/>
      <c r="G723" s="58"/>
      <c r="H723" s="58"/>
    </row>
    <row r="724">
      <c r="C724" s="58"/>
      <c r="D724" s="58"/>
      <c r="E724" s="58"/>
      <c r="F724" s="58"/>
      <c r="G724" s="58"/>
      <c r="H724" s="58"/>
    </row>
    <row r="725">
      <c r="C725" s="58"/>
      <c r="D725" s="58"/>
      <c r="E725" s="58"/>
      <c r="F725" s="58"/>
      <c r="G725" s="58"/>
      <c r="H725" s="58"/>
    </row>
    <row r="726">
      <c r="C726" s="58"/>
      <c r="D726" s="58"/>
      <c r="E726" s="58"/>
      <c r="F726" s="58"/>
      <c r="G726" s="58"/>
      <c r="H726" s="58"/>
    </row>
    <row r="727">
      <c r="C727" s="58"/>
      <c r="D727" s="58"/>
      <c r="E727" s="58"/>
      <c r="F727" s="58"/>
      <c r="G727" s="58"/>
      <c r="H727" s="58"/>
    </row>
    <row r="728">
      <c r="C728" s="58"/>
      <c r="D728" s="58"/>
      <c r="E728" s="58"/>
      <c r="F728" s="58"/>
      <c r="G728" s="58"/>
      <c r="H728" s="58"/>
    </row>
    <row r="729">
      <c r="C729" s="58"/>
      <c r="D729" s="58"/>
      <c r="E729" s="58"/>
      <c r="F729" s="58"/>
      <c r="G729" s="58"/>
      <c r="H729" s="58"/>
    </row>
    <row r="730">
      <c r="C730" s="58"/>
      <c r="D730" s="58"/>
      <c r="E730" s="58"/>
      <c r="F730" s="58"/>
      <c r="G730" s="58"/>
      <c r="H730" s="58"/>
    </row>
    <row r="731">
      <c r="C731" s="58"/>
      <c r="D731" s="58"/>
      <c r="E731" s="58"/>
      <c r="F731" s="58"/>
      <c r="G731" s="58"/>
      <c r="H731" s="58"/>
    </row>
    <row r="732">
      <c r="C732" s="58"/>
      <c r="D732" s="58"/>
      <c r="E732" s="58"/>
      <c r="F732" s="58"/>
      <c r="G732" s="58"/>
      <c r="H732" s="58"/>
    </row>
    <row r="733">
      <c r="C733" s="58"/>
      <c r="D733" s="58"/>
      <c r="E733" s="58"/>
      <c r="F733" s="58"/>
      <c r="G733" s="58"/>
      <c r="H733" s="58"/>
    </row>
    <row r="734">
      <c r="C734" s="58"/>
      <c r="D734" s="58"/>
      <c r="E734" s="58"/>
      <c r="F734" s="58"/>
      <c r="G734" s="58"/>
      <c r="H734" s="58"/>
    </row>
    <row r="735">
      <c r="C735" s="58"/>
      <c r="D735" s="58"/>
      <c r="E735" s="58"/>
      <c r="F735" s="58"/>
      <c r="G735" s="58"/>
      <c r="H735" s="58"/>
    </row>
    <row r="736">
      <c r="C736" s="58"/>
      <c r="D736" s="58"/>
      <c r="E736" s="58"/>
      <c r="F736" s="58"/>
      <c r="G736" s="58"/>
      <c r="H736" s="58"/>
    </row>
    <row r="737">
      <c r="C737" s="58"/>
      <c r="D737" s="58"/>
      <c r="E737" s="58"/>
      <c r="F737" s="58"/>
      <c r="G737" s="58"/>
      <c r="H737" s="58"/>
    </row>
    <row r="738">
      <c r="C738" s="58"/>
      <c r="D738" s="58"/>
      <c r="E738" s="58"/>
      <c r="F738" s="58"/>
      <c r="G738" s="58"/>
      <c r="H738" s="58"/>
    </row>
    <row r="739">
      <c r="C739" s="58"/>
      <c r="D739" s="58"/>
      <c r="E739" s="58"/>
      <c r="F739" s="58"/>
      <c r="G739" s="58"/>
      <c r="H739" s="58"/>
    </row>
    <row r="740">
      <c r="C740" s="58"/>
      <c r="D740" s="58"/>
      <c r="E740" s="58"/>
      <c r="F740" s="58"/>
      <c r="G740" s="58"/>
      <c r="H740" s="58"/>
    </row>
    <row r="741">
      <c r="C741" s="58"/>
      <c r="D741" s="58"/>
      <c r="E741" s="58"/>
      <c r="F741" s="58"/>
      <c r="G741" s="58"/>
      <c r="H741" s="58"/>
    </row>
    <row r="742">
      <c r="C742" s="58"/>
      <c r="D742" s="58"/>
      <c r="E742" s="58"/>
      <c r="F742" s="58"/>
      <c r="G742" s="58"/>
      <c r="H742" s="58"/>
    </row>
    <row r="743">
      <c r="C743" s="58"/>
      <c r="D743" s="58"/>
      <c r="E743" s="58"/>
      <c r="F743" s="58"/>
      <c r="G743" s="58"/>
      <c r="H743" s="58"/>
    </row>
    <row r="744">
      <c r="C744" s="58"/>
      <c r="D744" s="58"/>
      <c r="E744" s="58"/>
      <c r="F744" s="58"/>
      <c r="G744" s="58"/>
      <c r="H744" s="58"/>
    </row>
    <row r="745">
      <c r="C745" s="58"/>
      <c r="D745" s="58"/>
      <c r="E745" s="58"/>
      <c r="F745" s="58"/>
      <c r="G745" s="58"/>
      <c r="H745" s="58"/>
    </row>
    <row r="746">
      <c r="C746" s="58"/>
      <c r="D746" s="58"/>
      <c r="E746" s="58"/>
      <c r="F746" s="58"/>
      <c r="G746" s="58"/>
      <c r="H746" s="58"/>
    </row>
    <row r="747">
      <c r="C747" s="58"/>
      <c r="D747" s="58"/>
      <c r="E747" s="58"/>
      <c r="F747" s="58"/>
      <c r="G747" s="58"/>
      <c r="H747" s="58"/>
    </row>
    <row r="748">
      <c r="C748" s="58"/>
      <c r="D748" s="58"/>
      <c r="E748" s="58"/>
      <c r="F748" s="58"/>
      <c r="G748" s="58"/>
      <c r="H748" s="58"/>
    </row>
    <row r="749">
      <c r="C749" s="58"/>
      <c r="D749" s="58"/>
      <c r="E749" s="58"/>
      <c r="F749" s="58"/>
      <c r="G749" s="58"/>
      <c r="H749" s="58"/>
    </row>
    <row r="750">
      <c r="C750" s="58"/>
      <c r="D750" s="58"/>
      <c r="E750" s="58"/>
      <c r="F750" s="58"/>
      <c r="G750" s="58"/>
      <c r="H750" s="58"/>
    </row>
    <row r="751">
      <c r="C751" s="58"/>
      <c r="D751" s="58"/>
      <c r="E751" s="58"/>
      <c r="F751" s="58"/>
      <c r="G751" s="58"/>
      <c r="H751" s="58"/>
    </row>
    <row r="752">
      <c r="C752" s="58"/>
      <c r="D752" s="58"/>
      <c r="E752" s="58"/>
      <c r="F752" s="58"/>
      <c r="G752" s="58"/>
      <c r="H752" s="58"/>
    </row>
    <row r="753">
      <c r="C753" s="58"/>
      <c r="D753" s="58"/>
      <c r="E753" s="58"/>
      <c r="F753" s="58"/>
      <c r="G753" s="58"/>
      <c r="H753" s="58"/>
    </row>
    <row r="754">
      <c r="C754" s="58"/>
      <c r="D754" s="58"/>
      <c r="E754" s="58"/>
      <c r="F754" s="58"/>
      <c r="G754" s="58"/>
      <c r="H754" s="58"/>
    </row>
    <row r="755">
      <c r="C755" s="58"/>
      <c r="D755" s="58"/>
      <c r="E755" s="58"/>
      <c r="F755" s="58"/>
      <c r="G755" s="58"/>
      <c r="H755" s="58"/>
    </row>
    <row r="756">
      <c r="C756" s="58"/>
      <c r="D756" s="58"/>
      <c r="E756" s="58"/>
      <c r="F756" s="58"/>
      <c r="G756" s="58"/>
      <c r="H756" s="58"/>
    </row>
    <row r="757">
      <c r="C757" s="58"/>
      <c r="D757" s="58"/>
      <c r="E757" s="58"/>
      <c r="F757" s="58"/>
      <c r="G757" s="58"/>
      <c r="H757" s="58"/>
    </row>
    <row r="758">
      <c r="C758" s="58"/>
      <c r="D758" s="58"/>
      <c r="E758" s="58"/>
      <c r="F758" s="58"/>
      <c r="G758" s="58"/>
      <c r="H758" s="58"/>
    </row>
    <row r="759">
      <c r="C759" s="58"/>
      <c r="D759" s="58"/>
      <c r="E759" s="58"/>
      <c r="F759" s="58"/>
      <c r="G759" s="58"/>
      <c r="H759" s="58"/>
    </row>
    <row r="760">
      <c r="C760" s="58"/>
      <c r="D760" s="58"/>
      <c r="E760" s="58"/>
      <c r="F760" s="58"/>
      <c r="G760" s="58"/>
      <c r="H760" s="58"/>
    </row>
    <row r="761">
      <c r="C761" s="58"/>
      <c r="D761" s="58"/>
      <c r="E761" s="58"/>
      <c r="F761" s="58"/>
      <c r="G761" s="58"/>
      <c r="H761" s="58"/>
    </row>
    <row r="762">
      <c r="C762" s="58"/>
      <c r="D762" s="58"/>
      <c r="E762" s="58"/>
      <c r="F762" s="58"/>
      <c r="G762" s="58"/>
      <c r="H762" s="58"/>
    </row>
    <row r="763">
      <c r="C763" s="58"/>
      <c r="D763" s="58"/>
      <c r="E763" s="58"/>
      <c r="F763" s="58"/>
      <c r="G763" s="58"/>
      <c r="H763" s="58"/>
    </row>
    <row r="764">
      <c r="C764" s="58"/>
      <c r="D764" s="58"/>
      <c r="E764" s="58"/>
      <c r="F764" s="58"/>
      <c r="G764" s="58"/>
      <c r="H764" s="58"/>
    </row>
    <row r="765">
      <c r="C765" s="58"/>
      <c r="D765" s="58"/>
      <c r="E765" s="58"/>
      <c r="F765" s="58"/>
      <c r="G765" s="58"/>
      <c r="H765" s="58"/>
    </row>
    <row r="766">
      <c r="C766" s="58"/>
      <c r="D766" s="58"/>
      <c r="E766" s="58"/>
      <c r="F766" s="58"/>
      <c r="G766" s="58"/>
      <c r="H766" s="58"/>
    </row>
    <row r="767">
      <c r="C767" s="58"/>
      <c r="D767" s="58"/>
      <c r="E767" s="58"/>
      <c r="F767" s="58"/>
      <c r="G767" s="58"/>
      <c r="H767" s="58"/>
    </row>
    <row r="768">
      <c r="C768" s="58"/>
      <c r="D768" s="58"/>
      <c r="E768" s="58"/>
      <c r="F768" s="58"/>
      <c r="G768" s="58"/>
      <c r="H768" s="58"/>
    </row>
    <row r="769">
      <c r="C769" s="58"/>
      <c r="D769" s="58"/>
      <c r="E769" s="58"/>
      <c r="F769" s="58"/>
      <c r="G769" s="58"/>
      <c r="H769" s="58"/>
    </row>
    <row r="770">
      <c r="C770" s="58"/>
      <c r="D770" s="58"/>
      <c r="E770" s="58"/>
      <c r="F770" s="58"/>
      <c r="G770" s="58"/>
      <c r="H770" s="58"/>
    </row>
    <row r="771">
      <c r="C771" s="58"/>
      <c r="D771" s="58"/>
      <c r="E771" s="58"/>
      <c r="F771" s="58"/>
      <c r="G771" s="58"/>
      <c r="H771" s="58"/>
    </row>
    <row r="772">
      <c r="C772" s="58"/>
      <c r="D772" s="58"/>
      <c r="E772" s="58"/>
      <c r="F772" s="58"/>
      <c r="G772" s="58"/>
      <c r="H772" s="58"/>
    </row>
    <row r="773">
      <c r="C773" s="58"/>
      <c r="D773" s="58"/>
      <c r="E773" s="58"/>
      <c r="F773" s="58"/>
      <c r="G773" s="58"/>
      <c r="H773" s="58"/>
    </row>
    <row r="774">
      <c r="C774" s="58"/>
      <c r="D774" s="58"/>
      <c r="E774" s="58"/>
      <c r="F774" s="58"/>
      <c r="G774" s="58"/>
      <c r="H774" s="58"/>
    </row>
    <row r="775">
      <c r="C775" s="58"/>
      <c r="D775" s="58"/>
      <c r="E775" s="58"/>
      <c r="F775" s="58"/>
      <c r="G775" s="58"/>
      <c r="H775" s="58"/>
    </row>
    <row r="776">
      <c r="C776" s="58"/>
      <c r="D776" s="58"/>
      <c r="E776" s="58"/>
      <c r="F776" s="58"/>
      <c r="G776" s="58"/>
      <c r="H776" s="58"/>
    </row>
    <row r="777">
      <c r="C777" s="58"/>
      <c r="D777" s="58"/>
      <c r="E777" s="58"/>
      <c r="F777" s="58"/>
      <c r="G777" s="58"/>
      <c r="H777" s="58"/>
    </row>
    <row r="778">
      <c r="C778" s="58"/>
      <c r="D778" s="58"/>
      <c r="E778" s="58"/>
      <c r="F778" s="58"/>
      <c r="G778" s="58"/>
      <c r="H778" s="58"/>
    </row>
    <row r="779">
      <c r="C779" s="58"/>
      <c r="D779" s="58"/>
      <c r="E779" s="58"/>
      <c r="F779" s="58"/>
      <c r="G779" s="58"/>
      <c r="H779" s="58"/>
    </row>
    <row r="780">
      <c r="C780" s="58"/>
      <c r="D780" s="58"/>
      <c r="E780" s="58"/>
      <c r="F780" s="58"/>
      <c r="G780" s="58"/>
      <c r="H780" s="58"/>
    </row>
    <row r="781">
      <c r="C781" s="58"/>
      <c r="D781" s="58"/>
      <c r="E781" s="58"/>
      <c r="F781" s="58"/>
      <c r="G781" s="58"/>
      <c r="H781" s="58"/>
    </row>
    <row r="782">
      <c r="C782" s="58"/>
      <c r="D782" s="58"/>
      <c r="E782" s="58"/>
      <c r="F782" s="58"/>
      <c r="G782" s="58"/>
      <c r="H782" s="58"/>
    </row>
    <row r="783">
      <c r="C783" s="58"/>
      <c r="D783" s="58"/>
      <c r="E783" s="58"/>
      <c r="F783" s="58"/>
      <c r="G783" s="58"/>
      <c r="H783" s="58"/>
    </row>
    <row r="784">
      <c r="C784" s="58"/>
      <c r="D784" s="58"/>
      <c r="E784" s="58"/>
      <c r="F784" s="58"/>
      <c r="G784" s="58"/>
      <c r="H784" s="58"/>
    </row>
    <row r="785">
      <c r="C785" s="58"/>
      <c r="D785" s="58"/>
      <c r="E785" s="58"/>
      <c r="F785" s="58"/>
      <c r="G785" s="58"/>
      <c r="H785" s="58"/>
    </row>
    <row r="786">
      <c r="C786" s="58"/>
      <c r="D786" s="58"/>
      <c r="E786" s="58"/>
      <c r="F786" s="58"/>
      <c r="G786" s="58"/>
      <c r="H786" s="58"/>
    </row>
    <row r="787">
      <c r="C787" s="58"/>
      <c r="D787" s="58"/>
      <c r="E787" s="58"/>
      <c r="F787" s="58"/>
      <c r="G787" s="58"/>
      <c r="H787" s="58"/>
    </row>
    <row r="788">
      <c r="C788" s="58"/>
      <c r="D788" s="58"/>
      <c r="E788" s="58"/>
      <c r="F788" s="58"/>
      <c r="G788" s="58"/>
      <c r="H788" s="58"/>
    </row>
    <row r="789">
      <c r="C789" s="58"/>
      <c r="D789" s="58"/>
      <c r="E789" s="58"/>
      <c r="F789" s="58"/>
      <c r="G789" s="58"/>
      <c r="H789" s="58"/>
    </row>
    <row r="790">
      <c r="C790" s="58"/>
      <c r="D790" s="58"/>
      <c r="E790" s="58"/>
      <c r="F790" s="58"/>
      <c r="G790" s="58"/>
      <c r="H790" s="58"/>
    </row>
    <row r="791">
      <c r="C791" s="58"/>
      <c r="D791" s="58"/>
      <c r="E791" s="58"/>
      <c r="F791" s="58"/>
      <c r="G791" s="58"/>
      <c r="H791" s="58"/>
    </row>
    <row r="792">
      <c r="C792" s="58"/>
      <c r="D792" s="58"/>
      <c r="E792" s="58"/>
      <c r="F792" s="58"/>
      <c r="G792" s="58"/>
      <c r="H792" s="58"/>
    </row>
    <row r="793">
      <c r="C793" s="58"/>
      <c r="D793" s="58"/>
      <c r="E793" s="58"/>
      <c r="F793" s="58"/>
      <c r="G793" s="58"/>
      <c r="H793" s="58"/>
    </row>
    <row r="794">
      <c r="C794" s="58"/>
      <c r="D794" s="58"/>
      <c r="E794" s="58"/>
      <c r="F794" s="58"/>
      <c r="G794" s="58"/>
      <c r="H794" s="58"/>
    </row>
    <row r="795">
      <c r="C795" s="58"/>
      <c r="D795" s="58"/>
      <c r="E795" s="58"/>
      <c r="F795" s="58"/>
      <c r="G795" s="58"/>
      <c r="H795" s="58"/>
    </row>
    <row r="796">
      <c r="C796" s="58"/>
      <c r="D796" s="58"/>
      <c r="E796" s="58"/>
      <c r="F796" s="58"/>
      <c r="G796" s="58"/>
      <c r="H796" s="58"/>
    </row>
    <row r="797">
      <c r="C797" s="58"/>
      <c r="D797" s="58"/>
      <c r="E797" s="58"/>
      <c r="F797" s="58"/>
      <c r="G797" s="58"/>
      <c r="H797" s="58"/>
    </row>
    <row r="798">
      <c r="C798" s="58"/>
      <c r="D798" s="58"/>
      <c r="E798" s="58"/>
      <c r="F798" s="58"/>
      <c r="G798" s="58"/>
      <c r="H798" s="58"/>
    </row>
    <row r="799">
      <c r="C799" s="58"/>
      <c r="D799" s="58"/>
      <c r="E799" s="58"/>
      <c r="F799" s="58"/>
      <c r="G799" s="58"/>
      <c r="H799" s="58"/>
    </row>
    <row r="800">
      <c r="C800" s="58"/>
      <c r="D800" s="58"/>
      <c r="E800" s="58"/>
      <c r="F800" s="58"/>
      <c r="G800" s="58"/>
      <c r="H800" s="58"/>
    </row>
    <row r="801">
      <c r="C801" s="58"/>
      <c r="D801" s="58"/>
      <c r="E801" s="58"/>
      <c r="F801" s="58"/>
      <c r="G801" s="58"/>
      <c r="H801" s="58"/>
    </row>
    <row r="802">
      <c r="C802" s="58"/>
      <c r="D802" s="58"/>
      <c r="E802" s="58"/>
      <c r="F802" s="58"/>
      <c r="G802" s="58"/>
      <c r="H802" s="58"/>
    </row>
    <row r="803">
      <c r="C803" s="58"/>
      <c r="D803" s="58"/>
      <c r="E803" s="58"/>
      <c r="F803" s="58"/>
      <c r="G803" s="58"/>
      <c r="H803" s="58"/>
    </row>
    <row r="804">
      <c r="C804" s="58"/>
      <c r="D804" s="58"/>
      <c r="E804" s="58"/>
      <c r="F804" s="58"/>
      <c r="G804" s="58"/>
      <c r="H804" s="58"/>
    </row>
    <row r="805">
      <c r="C805" s="58"/>
      <c r="D805" s="58"/>
      <c r="E805" s="58"/>
      <c r="F805" s="58"/>
      <c r="G805" s="58"/>
      <c r="H805" s="58"/>
    </row>
    <row r="806">
      <c r="C806" s="58"/>
      <c r="D806" s="58"/>
      <c r="E806" s="58"/>
      <c r="F806" s="58"/>
      <c r="G806" s="58"/>
      <c r="H806" s="58"/>
    </row>
    <row r="807">
      <c r="C807" s="58"/>
      <c r="D807" s="58"/>
      <c r="E807" s="58"/>
      <c r="F807" s="58"/>
      <c r="G807" s="58"/>
      <c r="H807" s="58"/>
    </row>
    <row r="808">
      <c r="C808" s="58"/>
      <c r="D808" s="58"/>
      <c r="E808" s="58"/>
      <c r="F808" s="58"/>
      <c r="G808" s="58"/>
      <c r="H808" s="58"/>
    </row>
    <row r="809">
      <c r="C809" s="58"/>
      <c r="D809" s="58"/>
      <c r="E809" s="58"/>
      <c r="F809" s="58"/>
      <c r="G809" s="58"/>
      <c r="H809" s="58"/>
    </row>
    <row r="810">
      <c r="C810" s="58"/>
      <c r="D810" s="58"/>
      <c r="E810" s="58"/>
      <c r="F810" s="58"/>
      <c r="G810" s="58"/>
      <c r="H810" s="58"/>
    </row>
    <row r="811">
      <c r="C811" s="58"/>
      <c r="D811" s="58"/>
      <c r="E811" s="58"/>
      <c r="F811" s="58"/>
      <c r="G811" s="58"/>
      <c r="H811" s="58"/>
    </row>
    <row r="812">
      <c r="C812" s="58"/>
      <c r="D812" s="58"/>
      <c r="E812" s="58"/>
      <c r="F812" s="58"/>
      <c r="G812" s="58"/>
      <c r="H812" s="58"/>
    </row>
    <row r="813">
      <c r="C813" s="58"/>
      <c r="D813" s="58"/>
      <c r="E813" s="58"/>
      <c r="F813" s="58"/>
      <c r="G813" s="58"/>
      <c r="H813" s="58"/>
    </row>
    <row r="814">
      <c r="C814" s="58"/>
      <c r="D814" s="58"/>
      <c r="E814" s="58"/>
      <c r="F814" s="58"/>
      <c r="G814" s="58"/>
      <c r="H814" s="58"/>
    </row>
    <row r="815">
      <c r="C815" s="58"/>
      <c r="D815" s="58"/>
      <c r="E815" s="58"/>
      <c r="F815" s="58"/>
      <c r="G815" s="58"/>
      <c r="H815" s="58"/>
    </row>
    <row r="816">
      <c r="C816" s="58"/>
      <c r="D816" s="58"/>
      <c r="E816" s="58"/>
      <c r="F816" s="58"/>
      <c r="G816" s="58"/>
      <c r="H816" s="58"/>
    </row>
    <row r="817">
      <c r="C817" s="58"/>
      <c r="D817" s="58"/>
      <c r="E817" s="58"/>
      <c r="F817" s="58"/>
      <c r="G817" s="58"/>
      <c r="H817" s="58"/>
    </row>
    <row r="818">
      <c r="C818" s="58"/>
      <c r="D818" s="58"/>
      <c r="E818" s="58"/>
      <c r="F818" s="58"/>
      <c r="G818" s="58"/>
      <c r="H818" s="58"/>
    </row>
    <row r="819">
      <c r="C819" s="58"/>
      <c r="D819" s="58"/>
      <c r="E819" s="58"/>
      <c r="F819" s="58"/>
      <c r="G819" s="58"/>
      <c r="H819" s="58"/>
    </row>
    <row r="820">
      <c r="C820" s="58"/>
      <c r="D820" s="58"/>
      <c r="E820" s="58"/>
      <c r="F820" s="58"/>
      <c r="G820" s="58"/>
      <c r="H820" s="58"/>
    </row>
    <row r="821">
      <c r="C821" s="58"/>
      <c r="D821" s="58"/>
      <c r="E821" s="58"/>
      <c r="F821" s="58"/>
      <c r="G821" s="58"/>
      <c r="H821" s="58"/>
    </row>
    <row r="822">
      <c r="C822" s="58"/>
      <c r="D822" s="58"/>
      <c r="E822" s="58"/>
      <c r="F822" s="58"/>
      <c r="G822" s="58"/>
      <c r="H822" s="58"/>
    </row>
    <row r="823">
      <c r="C823" s="58"/>
      <c r="D823" s="58"/>
      <c r="E823" s="58"/>
      <c r="F823" s="58"/>
      <c r="G823" s="58"/>
      <c r="H823" s="58"/>
    </row>
    <row r="824">
      <c r="C824" s="58"/>
      <c r="D824" s="58"/>
      <c r="E824" s="58"/>
      <c r="F824" s="58"/>
      <c r="G824" s="58"/>
      <c r="H824" s="58"/>
    </row>
    <row r="825">
      <c r="C825" s="58"/>
      <c r="D825" s="58"/>
      <c r="E825" s="58"/>
      <c r="F825" s="58"/>
      <c r="G825" s="58"/>
      <c r="H825" s="58"/>
    </row>
    <row r="826">
      <c r="C826" s="58"/>
      <c r="D826" s="58"/>
      <c r="E826" s="58"/>
      <c r="F826" s="58"/>
      <c r="G826" s="58"/>
      <c r="H826" s="58"/>
    </row>
    <row r="827">
      <c r="C827" s="58"/>
      <c r="D827" s="58"/>
      <c r="E827" s="58"/>
      <c r="F827" s="58"/>
      <c r="G827" s="58"/>
      <c r="H827" s="58"/>
    </row>
    <row r="828">
      <c r="C828" s="58"/>
      <c r="D828" s="58"/>
      <c r="E828" s="58"/>
      <c r="F828" s="58"/>
      <c r="G828" s="58"/>
      <c r="H828" s="58"/>
    </row>
    <row r="829">
      <c r="C829" s="58"/>
      <c r="D829" s="58"/>
      <c r="E829" s="58"/>
      <c r="F829" s="58"/>
      <c r="G829" s="58"/>
      <c r="H829" s="58"/>
    </row>
    <row r="830">
      <c r="C830" s="58"/>
      <c r="D830" s="58"/>
      <c r="E830" s="58"/>
      <c r="F830" s="58"/>
      <c r="G830" s="58"/>
      <c r="H830" s="58"/>
    </row>
    <row r="831">
      <c r="C831" s="58"/>
      <c r="D831" s="58"/>
      <c r="E831" s="58"/>
      <c r="F831" s="58"/>
      <c r="G831" s="58"/>
      <c r="H831" s="58"/>
    </row>
    <row r="832">
      <c r="C832" s="58"/>
      <c r="D832" s="58"/>
      <c r="E832" s="58"/>
      <c r="F832" s="58"/>
      <c r="G832" s="58"/>
      <c r="H832" s="58"/>
    </row>
    <row r="833">
      <c r="C833" s="58"/>
      <c r="D833" s="58"/>
      <c r="E833" s="58"/>
      <c r="F833" s="58"/>
      <c r="G833" s="58"/>
      <c r="H833" s="58"/>
    </row>
    <row r="834">
      <c r="C834" s="58"/>
      <c r="D834" s="58"/>
      <c r="E834" s="58"/>
      <c r="F834" s="58"/>
      <c r="G834" s="58"/>
      <c r="H834" s="58"/>
    </row>
    <row r="835">
      <c r="C835" s="58"/>
      <c r="D835" s="58"/>
      <c r="E835" s="58"/>
      <c r="F835" s="58"/>
      <c r="G835" s="58"/>
      <c r="H835" s="58"/>
    </row>
    <row r="836">
      <c r="C836" s="58"/>
      <c r="D836" s="58"/>
      <c r="E836" s="58"/>
      <c r="F836" s="58"/>
      <c r="G836" s="58"/>
      <c r="H836" s="58"/>
    </row>
    <row r="837">
      <c r="C837" s="58"/>
      <c r="D837" s="58"/>
      <c r="E837" s="58"/>
      <c r="F837" s="58"/>
      <c r="G837" s="58"/>
      <c r="H837" s="58"/>
    </row>
    <row r="838">
      <c r="C838" s="58"/>
      <c r="D838" s="58"/>
      <c r="E838" s="58"/>
      <c r="F838" s="58"/>
      <c r="G838" s="58"/>
      <c r="H838" s="58"/>
    </row>
    <row r="839">
      <c r="C839" s="58"/>
      <c r="D839" s="58"/>
      <c r="E839" s="58"/>
      <c r="F839" s="58"/>
      <c r="G839" s="58"/>
      <c r="H839" s="58"/>
    </row>
    <row r="840">
      <c r="C840" s="58"/>
      <c r="D840" s="58"/>
      <c r="E840" s="58"/>
      <c r="F840" s="58"/>
      <c r="G840" s="58"/>
      <c r="H840" s="58"/>
    </row>
    <row r="841">
      <c r="C841" s="58"/>
      <c r="D841" s="58"/>
      <c r="E841" s="58"/>
      <c r="F841" s="58"/>
      <c r="G841" s="58"/>
      <c r="H841" s="58"/>
    </row>
    <row r="842">
      <c r="C842" s="58"/>
      <c r="D842" s="58"/>
      <c r="E842" s="58"/>
      <c r="F842" s="58"/>
      <c r="G842" s="58"/>
      <c r="H842" s="58"/>
    </row>
    <row r="843">
      <c r="C843" s="58"/>
      <c r="D843" s="58"/>
      <c r="E843" s="58"/>
      <c r="F843" s="58"/>
      <c r="G843" s="58"/>
      <c r="H843" s="58"/>
    </row>
    <row r="844">
      <c r="C844" s="58"/>
      <c r="D844" s="58"/>
      <c r="E844" s="58"/>
      <c r="F844" s="58"/>
      <c r="G844" s="58"/>
      <c r="H844" s="58"/>
    </row>
    <row r="845">
      <c r="C845" s="58"/>
      <c r="D845" s="58"/>
      <c r="E845" s="58"/>
      <c r="F845" s="58"/>
      <c r="G845" s="58"/>
      <c r="H845" s="58"/>
    </row>
    <row r="846">
      <c r="C846" s="58"/>
      <c r="D846" s="58"/>
      <c r="E846" s="58"/>
      <c r="F846" s="58"/>
      <c r="G846" s="58"/>
      <c r="H846" s="58"/>
    </row>
    <row r="847">
      <c r="C847" s="58"/>
      <c r="D847" s="58"/>
      <c r="E847" s="58"/>
      <c r="F847" s="58"/>
      <c r="G847" s="58"/>
      <c r="H847" s="58"/>
    </row>
    <row r="848">
      <c r="C848" s="58"/>
      <c r="D848" s="58"/>
      <c r="E848" s="58"/>
      <c r="F848" s="58"/>
      <c r="G848" s="58"/>
      <c r="H848" s="58"/>
    </row>
    <row r="849">
      <c r="C849" s="58"/>
      <c r="D849" s="58"/>
      <c r="E849" s="58"/>
      <c r="F849" s="58"/>
      <c r="G849" s="58"/>
      <c r="H849" s="58"/>
    </row>
    <row r="850">
      <c r="C850" s="58"/>
      <c r="D850" s="58"/>
      <c r="E850" s="58"/>
      <c r="F850" s="58"/>
      <c r="G850" s="58"/>
      <c r="H850" s="58"/>
    </row>
    <row r="851">
      <c r="C851" s="58"/>
      <c r="D851" s="58"/>
      <c r="E851" s="58"/>
      <c r="F851" s="58"/>
      <c r="G851" s="58"/>
      <c r="H851" s="58"/>
    </row>
    <row r="852">
      <c r="C852" s="58"/>
      <c r="D852" s="58"/>
      <c r="E852" s="58"/>
      <c r="F852" s="58"/>
      <c r="G852" s="58"/>
      <c r="H852" s="58"/>
    </row>
    <row r="853">
      <c r="C853" s="58"/>
      <c r="D853" s="58"/>
      <c r="E853" s="58"/>
      <c r="F853" s="58"/>
      <c r="G853" s="58"/>
      <c r="H853" s="58"/>
    </row>
    <row r="854">
      <c r="C854" s="58"/>
      <c r="D854" s="58"/>
      <c r="E854" s="58"/>
      <c r="F854" s="58"/>
      <c r="G854" s="58"/>
      <c r="H854" s="58"/>
    </row>
    <row r="855">
      <c r="C855" s="58"/>
      <c r="D855" s="58"/>
      <c r="E855" s="58"/>
      <c r="F855" s="58"/>
      <c r="G855" s="58"/>
      <c r="H855" s="58"/>
    </row>
    <row r="856">
      <c r="C856" s="58"/>
      <c r="D856" s="58"/>
      <c r="E856" s="58"/>
      <c r="F856" s="58"/>
      <c r="G856" s="58"/>
      <c r="H856" s="58"/>
    </row>
    <row r="857">
      <c r="C857" s="58"/>
      <c r="D857" s="58"/>
      <c r="E857" s="58"/>
      <c r="F857" s="58"/>
      <c r="G857" s="58"/>
      <c r="H857" s="58"/>
    </row>
    <row r="858">
      <c r="C858" s="58"/>
      <c r="D858" s="58"/>
      <c r="E858" s="58"/>
      <c r="F858" s="58"/>
      <c r="G858" s="58"/>
      <c r="H858" s="58"/>
    </row>
    <row r="859">
      <c r="C859" s="58"/>
      <c r="D859" s="58"/>
      <c r="E859" s="58"/>
      <c r="F859" s="58"/>
      <c r="G859" s="58"/>
      <c r="H859" s="58"/>
    </row>
    <row r="860">
      <c r="C860" s="58"/>
      <c r="D860" s="58"/>
      <c r="E860" s="58"/>
      <c r="F860" s="58"/>
      <c r="G860" s="58"/>
      <c r="H860" s="58"/>
    </row>
    <row r="861">
      <c r="C861" s="58"/>
      <c r="D861" s="58"/>
      <c r="E861" s="58"/>
      <c r="F861" s="58"/>
      <c r="G861" s="58"/>
      <c r="H861" s="58"/>
    </row>
    <row r="862">
      <c r="C862" s="58"/>
      <c r="D862" s="58"/>
      <c r="E862" s="58"/>
      <c r="F862" s="58"/>
      <c r="G862" s="58"/>
      <c r="H862" s="58"/>
    </row>
    <row r="863">
      <c r="C863" s="58"/>
      <c r="D863" s="58"/>
      <c r="E863" s="58"/>
      <c r="F863" s="58"/>
      <c r="G863" s="58"/>
      <c r="H863" s="58"/>
    </row>
    <row r="864">
      <c r="C864" s="58"/>
      <c r="D864" s="58"/>
      <c r="E864" s="58"/>
      <c r="F864" s="58"/>
      <c r="G864" s="58"/>
      <c r="H864" s="58"/>
    </row>
    <row r="865">
      <c r="C865" s="58"/>
      <c r="D865" s="58"/>
      <c r="E865" s="58"/>
      <c r="F865" s="58"/>
      <c r="G865" s="58"/>
      <c r="H865" s="58"/>
    </row>
    <row r="866">
      <c r="C866" s="58"/>
      <c r="D866" s="58"/>
      <c r="E866" s="58"/>
      <c r="F866" s="58"/>
      <c r="G866" s="58"/>
      <c r="H866" s="58"/>
    </row>
    <row r="867">
      <c r="C867" s="58"/>
      <c r="D867" s="58"/>
      <c r="E867" s="58"/>
      <c r="F867" s="58"/>
      <c r="G867" s="58"/>
      <c r="H867" s="58"/>
    </row>
    <row r="868">
      <c r="C868" s="58"/>
      <c r="D868" s="58"/>
      <c r="E868" s="58"/>
      <c r="F868" s="58"/>
      <c r="G868" s="58"/>
      <c r="H868" s="58"/>
    </row>
    <row r="869">
      <c r="C869" s="58"/>
      <c r="D869" s="58"/>
      <c r="E869" s="58"/>
      <c r="F869" s="58"/>
      <c r="G869" s="58"/>
      <c r="H869" s="58"/>
    </row>
    <row r="870">
      <c r="C870" s="58"/>
      <c r="D870" s="58"/>
      <c r="E870" s="58"/>
      <c r="F870" s="58"/>
      <c r="G870" s="58"/>
      <c r="H870" s="58"/>
    </row>
    <row r="871">
      <c r="C871" s="58"/>
      <c r="D871" s="58"/>
      <c r="E871" s="58"/>
      <c r="F871" s="58"/>
      <c r="G871" s="58"/>
      <c r="H871" s="58"/>
    </row>
    <row r="872">
      <c r="C872" s="58"/>
      <c r="D872" s="58"/>
      <c r="E872" s="58"/>
      <c r="F872" s="58"/>
      <c r="G872" s="58"/>
      <c r="H872" s="58"/>
    </row>
    <row r="873">
      <c r="C873" s="58"/>
      <c r="D873" s="58"/>
      <c r="E873" s="58"/>
      <c r="F873" s="58"/>
      <c r="G873" s="58"/>
      <c r="H873" s="58"/>
    </row>
    <row r="874">
      <c r="C874" s="58"/>
      <c r="D874" s="58"/>
      <c r="E874" s="58"/>
      <c r="F874" s="58"/>
      <c r="G874" s="58"/>
      <c r="H874" s="58"/>
    </row>
    <row r="875">
      <c r="C875" s="58"/>
      <c r="D875" s="58"/>
      <c r="E875" s="58"/>
      <c r="F875" s="58"/>
      <c r="G875" s="58"/>
      <c r="H875" s="58"/>
    </row>
    <row r="876">
      <c r="C876" s="58"/>
      <c r="D876" s="58"/>
      <c r="E876" s="58"/>
      <c r="F876" s="58"/>
      <c r="G876" s="58"/>
      <c r="H876" s="58"/>
    </row>
    <row r="877">
      <c r="C877" s="58"/>
      <c r="D877" s="58"/>
      <c r="E877" s="58"/>
      <c r="F877" s="58"/>
      <c r="G877" s="58"/>
      <c r="H877" s="58"/>
    </row>
    <row r="878">
      <c r="C878" s="58"/>
      <c r="D878" s="58"/>
      <c r="E878" s="58"/>
      <c r="F878" s="58"/>
      <c r="G878" s="58"/>
      <c r="H878" s="58"/>
    </row>
    <row r="879">
      <c r="C879" s="58"/>
      <c r="D879" s="58"/>
      <c r="E879" s="58"/>
      <c r="F879" s="58"/>
      <c r="G879" s="58"/>
      <c r="H879" s="58"/>
    </row>
    <row r="880">
      <c r="C880" s="58"/>
      <c r="D880" s="58"/>
      <c r="E880" s="58"/>
      <c r="F880" s="58"/>
      <c r="G880" s="58"/>
      <c r="H880" s="58"/>
    </row>
    <row r="881">
      <c r="C881" s="58"/>
      <c r="D881" s="58"/>
      <c r="E881" s="58"/>
      <c r="F881" s="58"/>
      <c r="G881" s="58"/>
      <c r="H881" s="58"/>
    </row>
    <row r="882">
      <c r="C882" s="58"/>
      <c r="D882" s="58"/>
      <c r="E882" s="58"/>
      <c r="F882" s="58"/>
      <c r="G882" s="58"/>
      <c r="H882" s="58"/>
    </row>
    <row r="883">
      <c r="C883" s="58"/>
      <c r="D883" s="58"/>
      <c r="E883" s="58"/>
      <c r="F883" s="58"/>
      <c r="G883" s="58"/>
      <c r="H883" s="58"/>
    </row>
    <row r="884">
      <c r="C884" s="58"/>
      <c r="D884" s="58"/>
      <c r="E884" s="58"/>
      <c r="F884" s="58"/>
      <c r="G884" s="58"/>
      <c r="H884" s="58"/>
    </row>
    <row r="885">
      <c r="C885" s="58"/>
      <c r="D885" s="58"/>
      <c r="E885" s="58"/>
      <c r="F885" s="58"/>
      <c r="G885" s="58"/>
      <c r="H885" s="58"/>
    </row>
    <row r="886">
      <c r="C886" s="58"/>
      <c r="D886" s="58"/>
      <c r="E886" s="58"/>
      <c r="F886" s="58"/>
      <c r="G886" s="58"/>
      <c r="H886" s="58"/>
    </row>
    <row r="887">
      <c r="C887" s="58"/>
      <c r="D887" s="58"/>
      <c r="E887" s="58"/>
      <c r="F887" s="58"/>
      <c r="G887" s="58"/>
      <c r="H887" s="58"/>
    </row>
    <row r="888">
      <c r="C888" s="58"/>
      <c r="D888" s="58"/>
      <c r="E888" s="58"/>
      <c r="F888" s="58"/>
      <c r="G888" s="58"/>
      <c r="H888" s="58"/>
    </row>
    <row r="889">
      <c r="C889" s="58"/>
      <c r="D889" s="58"/>
      <c r="E889" s="58"/>
      <c r="F889" s="58"/>
      <c r="G889" s="58"/>
      <c r="H889" s="58"/>
    </row>
    <row r="890">
      <c r="C890" s="58"/>
      <c r="D890" s="58"/>
      <c r="E890" s="58"/>
      <c r="F890" s="58"/>
      <c r="G890" s="58"/>
      <c r="H890" s="58"/>
    </row>
    <row r="891">
      <c r="C891" s="58"/>
      <c r="D891" s="58"/>
      <c r="E891" s="58"/>
      <c r="F891" s="58"/>
      <c r="G891" s="58"/>
      <c r="H891" s="58"/>
    </row>
    <row r="892">
      <c r="C892" s="58"/>
      <c r="D892" s="58"/>
      <c r="E892" s="58"/>
      <c r="F892" s="58"/>
      <c r="G892" s="58"/>
      <c r="H892" s="58"/>
    </row>
    <row r="893">
      <c r="C893" s="58"/>
      <c r="D893" s="58"/>
      <c r="E893" s="58"/>
      <c r="F893" s="58"/>
      <c r="G893" s="58"/>
      <c r="H893" s="58"/>
    </row>
    <row r="894">
      <c r="C894" s="58"/>
      <c r="D894" s="58"/>
      <c r="E894" s="58"/>
      <c r="F894" s="58"/>
      <c r="G894" s="58"/>
      <c r="H894" s="58"/>
    </row>
    <row r="895">
      <c r="C895" s="58"/>
      <c r="D895" s="58"/>
      <c r="E895" s="58"/>
      <c r="F895" s="58"/>
      <c r="G895" s="58"/>
      <c r="H895" s="58"/>
    </row>
    <row r="896">
      <c r="C896" s="58"/>
      <c r="D896" s="58"/>
      <c r="E896" s="58"/>
      <c r="F896" s="58"/>
      <c r="G896" s="58"/>
      <c r="H896" s="58"/>
    </row>
    <row r="897">
      <c r="C897" s="58"/>
      <c r="D897" s="58"/>
      <c r="E897" s="58"/>
      <c r="F897" s="58"/>
      <c r="G897" s="58"/>
      <c r="H897" s="58"/>
    </row>
    <row r="898">
      <c r="C898" s="58"/>
      <c r="D898" s="58"/>
      <c r="E898" s="58"/>
      <c r="F898" s="58"/>
      <c r="G898" s="58"/>
      <c r="H898" s="58"/>
    </row>
    <row r="899">
      <c r="C899" s="58"/>
      <c r="D899" s="58"/>
      <c r="E899" s="58"/>
      <c r="F899" s="58"/>
      <c r="G899" s="58"/>
      <c r="H899" s="58"/>
    </row>
    <row r="900">
      <c r="C900" s="58"/>
      <c r="D900" s="58"/>
      <c r="E900" s="58"/>
      <c r="F900" s="58"/>
      <c r="G900" s="58"/>
      <c r="H900" s="58"/>
    </row>
    <row r="901">
      <c r="C901" s="58"/>
      <c r="D901" s="58"/>
      <c r="E901" s="58"/>
      <c r="F901" s="58"/>
      <c r="G901" s="58"/>
      <c r="H901" s="58"/>
    </row>
    <row r="902">
      <c r="C902" s="58"/>
      <c r="D902" s="58"/>
      <c r="E902" s="58"/>
      <c r="F902" s="58"/>
      <c r="G902" s="58"/>
      <c r="H902" s="58"/>
    </row>
    <row r="903">
      <c r="C903" s="58"/>
      <c r="D903" s="58"/>
      <c r="E903" s="58"/>
      <c r="F903" s="58"/>
      <c r="G903" s="58"/>
      <c r="H903" s="58"/>
    </row>
    <row r="904">
      <c r="C904" s="58"/>
      <c r="D904" s="58"/>
      <c r="E904" s="58"/>
      <c r="F904" s="58"/>
      <c r="G904" s="58"/>
      <c r="H904" s="58"/>
    </row>
    <row r="905">
      <c r="C905" s="58"/>
      <c r="D905" s="58"/>
      <c r="E905" s="58"/>
      <c r="F905" s="58"/>
      <c r="G905" s="58"/>
      <c r="H905" s="58"/>
    </row>
    <row r="906">
      <c r="C906" s="58"/>
      <c r="D906" s="58"/>
      <c r="E906" s="58"/>
      <c r="F906" s="58"/>
      <c r="G906" s="58"/>
      <c r="H906" s="58"/>
    </row>
    <row r="907">
      <c r="C907" s="58"/>
      <c r="D907" s="58"/>
      <c r="E907" s="58"/>
      <c r="F907" s="58"/>
      <c r="G907" s="58"/>
      <c r="H907" s="58"/>
    </row>
    <row r="908">
      <c r="C908" s="58"/>
      <c r="D908" s="58"/>
      <c r="E908" s="58"/>
      <c r="F908" s="58"/>
      <c r="G908" s="58"/>
      <c r="H908" s="58"/>
    </row>
    <row r="909">
      <c r="C909" s="58"/>
      <c r="D909" s="58"/>
      <c r="E909" s="58"/>
      <c r="F909" s="58"/>
      <c r="G909" s="58"/>
      <c r="H909" s="58"/>
    </row>
    <row r="910">
      <c r="C910" s="58"/>
      <c r="D910" s="58"/>
      <c r="E910" s="58"/>
      <c r="F910" s="58"/>
      <c r="G910" s="58"/>
      <c r="H910" s="58"/>
    </row>
    <row r="911">
      <c r="C911" s="58"/>
      <c r="D911" s="58"/>
      <c r="E911" s="58"/>
      <c r="F911" s="58"/>
      <c r="G911" s="58"/>
      <c r="H911" s="58"/>
    </row>
    <row r="912">
      <c r="C912" s="58"/>
      <c r="D912" s="58"/>
      <c r="E912" s="58"/>
      <c r="F912" s="58"/>
      <c r="G912" s="58"/>
      <c r="H912" s="58"/>
    </row>
    <row r="913">
      <c r="C913" s="58"/>
      <c r="D913" s="58"/>
      <c r="E913" s="58"/>
      <c r="F913" s="58"/>
      <c r="G913" s="58"/>
      <c r="H913" s="58"/>
    </row>
    <row r="914">
      <c r="C914" s="58"/>
      <c r="D914" s="58"/>
      <c r="E914" s="58"/>
      <c r="F914" s="58"/>
      <c r="G914" s="58"/>
      <c r="H914" s="58"/>
    </row>
    <row r="915">
      <c r="C915" s="58"/>
      <c r="D915" s="58"/>
      <c r="E915" s="58"/>
      <c r="F915" s="58"/>
      <c r="G915" s="58"/>
      <c r="H915" s="58"/>
    </row>
    <row r="916">
      <c r="C916" s="58"/>
      <c r="D916" s="58"/>
      <c r="E916" s="58"/>
      <c r="F916" s="58"/>
      <c r="G916" s="58"/>
      <c r="H916" s="58"/>
    </row>
    <row r="917">
      <c r="C917" s="58"/>
      <c r="D917" s="58"/>
      <c r="E917" s="58"/>
      <c r="F917" s="58"/>
      <c r="G917" s="58"/>
      <c r="H917" s="58"/>
    </row>
    <row r="918">
      <c r="C918" s="58"/>
      <c r="D918" s="58"/>
      <c r="E918" s="58"/>
      <c r="F918" s="58"/>
      <c r="G918" s="58"/>
      <c r="H918" s="58"/>
    </row>
    <row r="919">
      <c r="C919" s="58"/>
      <c r="D919" s="58"/>
      <c r="E919" s="58"/>
      <c r="F919" s="58"/>
      <c r="G919" s="58"/>
      <c r="H919" s="58"/>
    </row>
    <row r="920">
      <c r="C920" s="58"/>
      <c r="D920" s="58"/>
      <c r="E920" s="58"/>
      <c r="F920" s="58"/>
      <c r="G920" s="58"/>
      <c r="H920" s="58"/>
    </row>
    <row r="921">
      <c r="C921" s="58"/>
      <c r="D921" s="58"/>
      <c r="E921" s="58"/>
      <c r="F921" s="58"/>
      <c r="G921" s="58"/>
      <c r="H921" s="58"/>
    </row>
    <row r="922">
      <c r="C922" s="58"/>
      <c r="D922" s="58"/>
      <c r="E922" s="58"/>
      <c r="F922" s="58"/>
      <c r="G922" s="58"/>
      <c r="H922" s="58"/>
    </row>
    <row r="923">
      <c r="C923" s="58"/>
      <c r="D923" s="58"/>
      <c r="E923" s="58"/>
      <c r="F923" s="58"/>
      <c r="G923" s="58"/>
      <c r="H923" s="58"/>
    </row>
    <row r="924">
      <c r="C924" s="58"/>
      <c r="D924" s="58"/>
      <c r="E924" s="58"/>
      <c r="F924" s="58"/>
      <c r="G924" s="58"/>
      <c r="H924" s="58"/>
    </row>
    <row r="925">
      <c r="C925" s="58"/>
      <c r="D925" s="58"/>
      <c r="E925" s="58"/>
      <c r="F925" s="58"/>
      <c r="G925" s="58"/>
      <c r="H925" s="58"/>
    </row>
    <row r="926">
      <c r="C926" s="58"/>
      <c r="D926" s="58"/>
      <c r="E926" s="58"/>
      <c r="F926" s="58"/>
      <c r="G926" s="58"/>
      <c r="H926" s="58"/>
    </row>
    <row r="927">
      <c r="C927" s="58"/>
      <c r="D927" s="58"/>
      <c r="E927" s="58"/>
      <c r="F927" s="58"/>
      <c r="G927" s="58"/>
      <c r="H927" s="58"/>
    </row>
    <row r="928">
      <c r="C928" s="58"/>
      <c r="D928" s="58"/>
      <c r="E928" s="58"/>
      <c r="F928" s="58"/>
      <c r="G928" s="58"/>
      <c r="H928" s="58"/>
    </row>
    <row r="929">
      <c r="C929" s="58"/>
      <c r="D929" s="58"/>
      <c r="E929" s="58"/>
      <c r="F929" s="58"/>
      <c r="G929" s="58"/>
      <c r="H929" s="58"/>
    </row>
    <row r="930">
      <c r="C930" s="58"/>
      <c r="D930" s="58"/>
      <c r="E930" s="58"/>
      <c r="F930" s="58"/>
      <c r="G930" s="58"/>
      <c r="H930" s="58"/>
    </row>
    <row r="931">
      <c r="C931" s="58"/>
      <c r="D931" s="58"/>
      <c r="E931" s="58"/>
      <c r="F931" s="58"/>
      <c r="G931" s="58"/>
      <c r="H931" s="58"/>
    </row>
    <row r="932">
      <c r="C932" s="58"/>
      <c r="D932" s="58"/>
      <c r="E932" s="58"/>
      <c r="F932" s="58"/>
      <c r="G932" s="58"/>
      <c r="H932" s="58"/>
    </row>
    <row r="933">
      <c r="C933" s="58"/>
      <c r="D933" s="58"/>
      <c r="E933" s="58"/>
      <c r="F933" s="58"/>
      <c r="G933" s="58"/>
      <c r="H933" s="58"/>
    </row>
    <row r="934">
      <c r="C934" s="58"/>
      <c r="D934" s="58"/>
      <c r="E934" s="58"/>
      <c r="F934" s="58"/>
      <c r="G934" s="58"/>
      <c r="H934" s="58"/>
    </row>
    <row r="935">
      <c r="C935" s="58"/>
      <c r="D935" s="58"/>
      <c r="E935" s="58"/>
      <c r="F935" s="58"/>
      <c r="G935" s="58"/>
      <c r="H935" s="58"/>
    </row>
    <row r="936">
      <c r="C936" s="58"/>
      <c r="D936" s="58"/>
      <c r="E936" s="58"/>
      <c r="F936" s="58"/>
      <c r="G936" s="58"/>
      <c r="H936" s="58"/>
    </row>
    <row r="937">
      <c r="C937" s="58"/>
      <c r="D937" s="58"/>
      <c r="E937" s="58"/>
      <c r="F937" s="58"/>
      <c r="G937" s="58"/>
      <c r="H937" s="58"/>
    </row>
    <row r="938">
      <c r="C938" s="58"/>
      <c r="D938" s="58"/>
      <c r="E938" s="58"/>
      <c r="F938" s="58"/>
      <c r="G938" s="58"/>
      <c r="H938" s="58"/>
    </row>
    <row r="939">
      <c r="C939" s="58"/>
      <c r="D939" s="58"/>
      <c r="E939" s="58"/>
      <c r="F939" s="58"/>
      <c r="G939" s="58"/>
      <c r="H939" s="58"/>
    </row>
    <row r="940">
      <c r="C940" s="58"/>
      <c r="D940" s="58"/>
      <c r="E940" s="58"/>
      <c r="F940" s="58"/>
      <c r="G940" s="58"/>
      <c r="H940" s="58"/>
    </row>
    <row r="941">
      <c r="C941" s="58"/>
      <c r="D941" s="58"/>
      <c r="E941" s="58"/>
      <c r="F941" s="58"/>
      <c r="G941" s="58"/>
      <c r="H941" s="58"/>
    </row>
    <row r="942">
      <c r="C942" s="58"/>
      <c r="D942" s="58"/>
      <c r="E942" s="58"/>
      <c r="F942" s="58"/>
      <c r="G942" s="58"/>
      <c r="H942" s="58"/>
    </row>
    <row r="943">
      <c r="C943" s="58"/>
      <c r="D943" s="58"/>
      <c r="E943" s="58"/>
      <c r="F943" s="58"/>
      <c r="G943" s="58"/>
      <c r="H943" s="58"/>
    </row>
    <row r="944">
      <c r="C944" s="58"/>
      <c r="D944" s="58"/>
      <c r="E944" s="58"/>
      <c r="F944" s="58"/>
      <c r="G944" s="58"/>
      <c r="H944" s="58"/>
    </row>
    <row r="945">
      <c r="C945" s="58"/>
      <c r="D945" s="58"/>
      <c r="E945" s="58"/>
      <c r="F945" s="58"/>
      <c r="G945" s="58"/>
      <c r="H945" s="58"/>
    </row>
    <row r="946">
      <c r="C946" s="58"/>
      <c r="D946" s="58"/>
      <c r="E946" s="58"/>
      <c r="F946" s="58"/>
      <c r="G946" s="58"/>
      <c r="H946" s="58"/>
    </row>
    <row r="947">
      <c r="C947" s="58"/>
      <c r="D947" s="58"/>
      <c r="E947" s="58"/>
      <c r="F947" s="58"/>
      <c r="G947" s="58"/>
      <c r="H947" s="58"/>
    </row>
    <row r="948">
      <c r="C948" s="58"/>
      <c r="D948" s="58"/>
      <c r="E948" s="58"/>
      <c r="F948" s="58"/>
      <c r="G948" s="58"/>
      <c r="H948" s="58"/>
    </row>
    <row r="949">
      <c r="C949" s="58"/>
      <c r="D949" s="58"/>
      <c r="E949" s="58"/>
      <c r="F949" s="58"/>
      <c r="G949" s="58"/>
      <c r="H949" s="58"/>
    </row>
    <row r="950">
      <c r="C950" s="58"/>
      <c r="D950" s="58"/>
      <c r="E950" s="58"/>
      <c r="F950" s="58"/>
      <c r="G950" s="58"/>
      <c r="H950" s="58"/>
    </row>
    <row r="951">
      <c r="C951" s="58"/>
      <c r="D951" s="58"/>
      <c r="E951" s="58"/>
      <c r="F951" s="58"/>
      <c r="G951" s="58"/>
      <c r="H951" s="58"/>
    </row>
    <row r="952">
      <c r="C952" s="58"/>
      <c r="D952" s="58"/>
      <c r="E952" s="58"/>
      <c r="F952" s="58"/>
      <c r="G952" s="58"/>
      <c r="H952" s="58"/>
    </row>
    <row r="953">
      <c r="C953" s="58"/>
      <c r="D953" s="58"/>
      <c r="E953" s="58"/>
      <c r="F953" s="58"/>
      <c r="G953" s="58"/>
      <c r="H953" s="58"/>
    </row>
    <row r="954">
      <c r="C954" s="58"/>
      <c r="D954" s="58"/>
      <c r="E954" s="58"/>
      <c r="F954" s="58"/>
      <c r="G954" s="58"/>
      <c r="H954" s="58"/>
    </row>
    <row r="955">
      <c r="C955" s="58"/>
      <c r="D955" s="58"/>
      <c r="E955" s="58"/>
      <c r="F955" s="58"/>
      <c r="G955" s="58"/>
      <c r="H955" s="58"/>
    </row>
    <row r="956">
      <c r="C956" s="58"/>
      <c r="D956" s="58"/>
      <c r="E956" s="58"/>
      <c r="F956" s="58"/>
      <c r="G956" s="58"/>
      <c r="H956" s="58"/>
    </row>
    <row r="957">
      <c r="C957" s="58"/>
      <c r="D957" s="58"/>
      <c r="E957" s="58"/>
      <c r="F957" s="58"/>
      <c r="G957" s="58"/>
      <c r="H957" s="58"/>
    </row>
    <row r="958">
      <c r="C958" s="58"/>
      <c r="D958" s="58"/>
      <c r="E958" s="58"/>
      <c r="F958" s="58"/>
      <c r="G958" s="58"/>
      <c r="H958" s="58"/>
    </row>
    <row r="959">
      <c r="C959" s="58"/>
      <c r="D959" s="58"/>
      <c r="E959" s="58"/>
      <c r="F959" s="58"/>
      <c r="G959" s="58"/>
      <c r="H959" s="58"/>
    </row>
    <row r="960">
      <c r="C960" s="58"/>
      <c r="D960" s="58"/>
      <c r="E960" s="58"/>
      <c r="F960" s="58"/>
      <c r="G960" s="58"/>
      <c r="H960" s="58"/>
    </row>
    <row r="961">
      <c r="C961" s="58"/>
      <c r="D961" s="58"/>
      <c r="E961" s="58"/>
      <c r="F961" s="58"/>
      <c r="G961" s="58"/>
      <c r="H961" s="58"/>
    </row>
    <row r="962">
      <c r="C962" s="58"/>
      <c r="D962" s="58"/>
      <c r="E962" s="58"/>
      <c r="F962" s="58"/>
      <c r="G962" s="58"/>
      <c r="H962" s="58"/>
    </row>
    <row r="963">
      <c r="C963" s="58"/>
      <c r="D963" s="58"/>
      <c r="E963" s="58"/>
      <c r="F963" s="58"/>
      <c r="G963" s="58"/>
      <c r="H963" s="58"/>
    </row>
    <row r="964">
      <c r="C964" s="58"/>
      <c r="D964" s="58"/>
      <c r="E964" s="58"/>
      <c r="F964" s="58"/>
      <c r="G964" s="58"/>
      <c r="H964" s="58"/>
    </row>
    <row r="965">
      <c r="C965" s="58"/>
      <c r="D965" s="58"/>
      <c r="E965" s="58"/>
      <c r="F965" s="58"/>
      <c r="G965" s="58"/>
      <c r="H965" s="58"/>
    </row>
    <row r="966">
      <c r="C966" s="58"/>
      <c r="D966" s="58"/>
      <c r="E966" s="58"/>
      <c r="F966" s="58"/>
      <c r="G966" s="58"/>
      <c r="H966" s="58"/>
    </row>
    <row r="967">
      <c r="C967" s="58"/>
      <c r="D967" s="58"/>
      <c r="E967" s="58"/>
      <c r="F967" s="58"/>
      <c r="G967" s="58"/>
      <c r="H967" s="58"/>
    </row>
    <row r="968">
      <c r="C968" s="58"/>
      <c r="D968" s="58"/>
      <c r="E968" s="58"/>
      <c r="F968" s="58"/>
      <c r="G968" s="58"/>
      <c r="H968" s="58"/>
    </row>
    <row r="969">
      <c r="C969" s="58"/>
      <c r="D969" s="58"/>
      <c r="E969" s="58"/>
      <c r="F969" s="58"/>
      <c r="G969" s="58"/>
      <c r="H969" s="58"/>
    </row>
    <row r="970">
      <c r="C970" s="58"/>
      <c r="D970" s="58"/>
      <c r="E970" s="58"/>
      <c r="F970" s="58"/>
      <c r="G970" s="58"/>
      <c r="H970" s="58"/>
    </row>
    <row r="971">
      <c r="C971" s="58"/>
      <c r="D971" s="58"/>
      <c r="E971" s="58"/>
      <c r="F971" s="58"/>
      <c r="G971" s="58"/>
      <c r="H971" s="58"/>
    </row>
    <row r="972">
      <c r="C972" s="58"/>
      <c r="D972" s="58"/>
      <c r="E972" s="58"/>
      <c r="F972" s="58"/>
      <c r="G972" s="58"/>
      <c r="H972" s="58"/>
    </row>
    <row r="973">
      <c r="C973" s="58"/>
      <c r="D973" s="58"/>
      <c r="E973" s="58"/>
      <c r="F973" s="58"/>
      <c r="G973" s="58"/>
      <c r="H973" s="58"/>
    </row>
    <row r="974">
      <c r="C974" s="58"/>
      <c r="D974" s="58"/>
      <c r="E974" s="58"/>
      <c r="F974" s="58"/>
      <c r="G974" s="58"/>
      <c r="H974" s="58"/>
    </row>
    <row r="975">
      <c r="C975" s="58"/>
      <c r="D975" s="58"/>
      <c r="E975" s="58"/>
      <c r="F975" s="58"/>
      <c r="G975" s="58"/>
      <c r="H975" s="58"/>
    </row>
    <row r="976">
      <c r="C976" s="58"/>
      <c r="D976" s="58"/>
      <c r="E976" s="58"/>
      <c r="F976" s="58"/>
      <c r="G976" s="58"/>
      <c r="H976" s="58"/>
    </row>
    <row r="977">
      <c r="C977" s="58"/>
      <c r="D977" s="58"/>
      <c r="E977" s="58"/>
      <c r="F977" s="58"/>
      <c r="G977" s="58"/>
      <c r="H977" s="58"/>
    </row>
    <row r="978">
      <c r="C978" s="58"/>
      <c r="D978" s="58"/>
      <c r="E978" s="58"/>
      <c r="F978" s="58"/>
      <c r="G978" s="58"/>
      <c r="H978" s="58"/>
    </row>
    <row r="979">
      <c r="C979" s="58"/>
      <c r="D979" s="58"/>
      <c r="E979" s="58"/>
      <c r="F979" s="58"/>
      <c r="G979" s="58"/>
      <c r="H979" s="58"/>
    </row>
    <row r="980">
      <c r="C980" s="58"/>
      <c r="D980" s="58"/>
      <c r="E980" s="58"/>
      <c r="F980" s="58"/>
      <c r="G980" s="58"/>
      <c r="H980" s="58"/>
    </row>
    <row r="981">
      <c r="C981" s="58"/>
      <c r="D981" s="58"/>
      <c r="E981" s="58"/>
      <c r="F981" s="58"/>
      <c r="G981" s="58"/>
      <c r="H981" s="58"/>
    </row>
    <row r="982">
      <c r="C982" s="58"/>
      <c r="D982" s="58"/>
      <c r="E982" s="58"/>
      <c r="F982" s="58"/>
      <c r="G982" s="58"/>
      <c r="H982" s="58"/>
    </row>
    <row r="983">
      <c r="C983" s="58"/>
      <c r="D983" s="58"/>
      <c r="E983" s="58"/>
      <c r="F983" s="58"/>
      <c r="G983" s="58"/>
      <c r="H983" s="58"/>
    </row>
    <row r="984">
      <c r="C984" s="58"/>
      <c r="D984" s="58"/>
      <c r="E984" s="58"/>
      <c r="F984" s="58"/>
      <c r="G984" s="58"/>
      <c r="H984" s="58"/>
    </row>
    <row r="985">
      <c r="C985" s="58"/>
      <c r="D985" s="58"/>
      <c r="E985" s="58"/>
      <c r="F985" s="58"/>
      <c r="G985" s="58"/>
      <c r="H985" s="58"/>
    </row>
    <row r="986">
      <c r="C986" s="58"/>
      <c r="D986" s="58"/>
      <c r="E986" s="58"/>
      <c r="F986" s="58"/>
      <c r="G986" s="58"/>
      <c r="H986" s="58"/>
    </row>
    <row r="987">
      <c r="C987" s="58"/>
      <c r="D987" s="58"/>
      <c r="E987" s="58"/>
      <c r="F987" s="58"/>
      <c r="G987" s="58"/>
      <c r="H987" s="58"/>
    </row>
    <row r="988">
      <c r="C988" s="58"/>
      <c r="D988" s="58"/>
      <c r="E988" s="58"/>
      <c r="F988" s="58"/>
      <c r="G988" s="58"/>
      <c r="H988" s="58"/>
    </row>
    <row r="989">
      <c r="C989" s="58"/>
      <c r="D989" s="58"/>
      <c r="E989" s="58"/>
      <c r="F989" s="58"/>
      <c r="G989" s="58"/>
      <c r="H989" s="58"/>
    </row>
    <row r="990">
      <c r="C990" s="58"/>
      <c r="D990" s="58"/>
      <c r="E990" s="58"/>
      <c r="F990" s="58"/>
      <c r="G990" s="58"/>
      <c r="H990" s="58"/>
    </row>
    <row r="991">
      <c r="C991" s="58"/>
      <c r="D991" s="58"/>
      <c r="E991" s="58"/>
      <c r="F991" s="58"/>
      <c r="G991" s="58"/>
      <c r="H991" s="58"/>
    </row>
    <row r="992">
      <c r="C992" s="58"/>
      <c r="D992" s="58"/>
      <c r="E992" s="58"/>
      <c r="F992" s="58"/>
      <c r="G992" s="58"/>
      <c r="H992" s="58"/>
    </row>
    <row r="993">
      <c r="C993" s="58"/>
      <c r="D993" s="58"/>
      <c r="E993" s="58"/>
      <c r="F993" s="58"/>
      <c r="G993" s="58"/>
      <c r="H993" s="58"/>
    </row>
    <row r="994">
      <c r="C994" s="58"/>
      <c r="D994" s="58"/>
      <c r="E994" s="58"/>
      <c r="F994" s="58"/>
      <c r="G994" s="58"/>
      <c r="H994" s="58"/>
    </row>
    <row r="995">
      <c r="C995" s="58"/>
      <c r="D995" s="58"/>
      <c r="E995" s="58"/>
      <c r="F995" s="58"/>
      <c r="G995" s="58"/>
      <c r="H995" s="58"/>
    </row>
    <row r="996">
      <c r="C996" s="58"/>
      <c r="D996" s="58"/>
      <c r="E996" s="58"/>
      <c r="F996" s="58"/>
      <c r="G996" s="58"/>
      <c r="H996" s="58"/>
    </row>
    <row r="997">
      <c r="C997" s="58"/>
      <c r="D997" s="58"/>
      <c r="E997" s="58"/>
      <c r="F997" s="58"/>
      <c r="G997" s="58"/>
      <c r="H997" s="58"/>
    </row>
    <row r="998">
      <c r="C998" s="58"/>
      <c r="D998" s="58"/>
      <c r="E998" s="58"/>
      <c r="F998" s="58"/>
      <c r="G998" s="58"/>
      <c r="H998" s="58"/>
    </row>
    <row r="999">
      <c r="C999" s="58"/>
      <c r="D999" s="58"/>
      <c r="E999" s="58"/>
      <c r="F999" s="58"/>
      <c r="G999" s="58"/>
      <c r="H999" s="58"/>
    </row>
    <row r="1000">
      <c r="C1000" s="58"/>
      <c r="D1000" s="58"/>
      <c r="E1000" s="58"/>
      <c r="F1000" s="58"/>
      <c r="G1000" s="58"/>
      <c r="H1000" s="58"/>
    </row>
    <row r="1001">
      <c r="C1001" s="58"/>
      <c r="D1001" s="58"/>
      <c r="E1001" s="58"/>
      <c r="F1001" s="58"/>
      <c r="G1001" s="58"/>
      <c r="H1001" s="58"/>
    </row>
  </sheetData>
  <mergeCells count="2">
    <mergeCell ref="A1:C1"/>
    <mergeCell ref="A2:C2"/>
  </mergeCells>
  <drawing r:id="rId1"/>
</worksheet>
</file>